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fct.sharepoint.com/sites/ashden/Programmes/UK Cities programme/Co-benefits work/FoE joint work - 30 actions/"/>
    </mc:Choice>
  </mc:AlternateContent>
  <xr:revisionPtr revIDLastSave="4" documentId="8_{DB68381F-D995-4EFB-8B32-ADDF191280B2}" xr6:coauthVersionLast="45" xr6:coauthVersionMax="45" xr10:uidLastSave="{B8B80DB5-018C-42CF-8EF6-AC5AADD8F1AF}"/>
  <bookViews>
    <workbookView xWindow="-108" yWindow="-108" windowWidth="23256" windowHeight="12576" firstSheet="1" activeTab="2" xr2:uid="{00000000-000D-0000-FFFF-FFFF00000000}"/>
  </bookViews>
  <sheets>
    <sheet name="Introduction " sheetId="3" r:id="rId1"/>
    <sheet name="Summary" sheetId="7" r:id="rId2"/>
    <sheet name="Actions" sheetId="4" r:id="rId3"/>
    <sheet name="Conversions" sheetId="2" r:id="rId4"/>
  </sheets>
  <definedNames>
    <definedName name="_xlnm._FilterDatabase" localSheetId="2" hidden="1">Actions!$A$1:$G$44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4" l="1"/>
  <c r="E43" i="4"/>
  <c r="E42" i="4"/>
  <c r="E41" i="4"/>
  <c r="E39" i="4"/>
  <c r="E37" i="4"/>
  <c r="E36" i="4"/>
  <c r="E34" i="4"/>
  <c r="E33" i="4"/>
  <c r="E31" i="4"/>
  <c r="E30" i="4"/>
  <c r="E29" i="4"/>
  <c r="E28" i="4"/>
  <c r="E27" i="4"/>
  <c r="E25" i="4"/>
  <c r="E24" i="4"/>
  <c r="E23" i="4"/>
  <c r="E22" i="4"/>
  <c r="E21" i="4"/>
  <c r="E20" i="4"/>
  <c r="E19" i="4"/>
  <c r="E18" i="4"/>
  <c r="E17" i="4"/>
  <c r="E15" i="4"/>
  <c r="E14" i="4"/>
  <c r="E13" i="4"/>
  <c r="E12" i="4"/>
  <c r="E11" i="4"/>
  <c r="E10" i="4"/>
  <c r="E8" i="4"/>
  <c r="E7" i="4"/>
  <c r="G38" i="7" l="1"/>
  <c r="G39" i="7"/>
  <c r="G40" i="7"/>
  <c r="G41" i="7"/>
  <c r="G36" i="7"/>
  <c r="G33" i="7"/>
  <c r="G34" i="7"/>
  <c r="G30" i="7"/>
  <c r="G31" i="7"/>
  <c r="G24" i="7"/>
  <c r="G25" i="7"/>
  <c r="G26" i="7"/>
  <c r="G27" i="7"/>
  <c r="G28" i="7"/>
  <c r="G18" i="7"/>
  <c r="G19" i="7"/>
  <c r="G20" i="7"/>
  <c r="G21" i="7"/>
  <c r="G22" i="7"/>
  <c r="G14" i="7"/>
  <c r="G15" i="7"/>
  <c r="G16" i="7"/>
  <c r="G17" i="7"/>
  <c r="G8" i="7"/>
  <c r="G9" i="7"/>
  <c r="G10" i="7"/>
  <c r="G11" i="7"/>
  <c r="G12" i="7"/>
  <c r="G7" i="7"/>
  <c r="G5" i="7"/>
  <c r="G4" i="7"/>
  <c r="C40" i="7"/>
  <c r="C41" i="7"/>
  <c r="A24" i="7" l="1"/>
  <c r="A10" i="7"/>
  <c r="A8" i="7"/>
  <c r="A9" i="7"/>
  <c r="N8" i="7" l="1"/>
  <c r="L8" i="7"/>
  <c r="J8" i="7"/>
  <c r="N41" i="7" l="1"/>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7" i="7"/>
  <c r="N6" i="7"/>
  <c r="N5" i="7"/>
  <c r="N4"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7" i="7"/>
  <c r="L6" i="7"/>
  <c r="L5" i="7"/>
  <c r="L4"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7" i="7"/>
  <c r="J6" i="7"/>
  <c r="J5" i="7"/>
  <c r="J4"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A41" i="7"/>
  <c r="A40" i="7"/>
  <c r="A39" i="7"/>
  <c r="A38" i="7"/>
  <c r="A37" i="7"/>
  <c r="A36" i="7"/>
  <c r="A35" i="7"/>
  <c r="A34" i="7"/>
  <c r="A33" i="7"/>
  <c r="A32" i="7"/>
  <c r="A31" i="7"/>
  <c r="A30" i="7"/>
  <c r="A29" i="7"/>
  <c r="A28" i="7"/>
  <c r="A27" i="7"/>
  <c r="A26" i="7"/>
  <c r="A25" i="7"/>
  <c r="A23" i="7"/>
  <c r="A22" i="7"/>
  <c r="A21" i="7"/>
  <c r="A20" i="7"/>
  <c r="A19" i="7"/>
  <c r="A18" i="7"/>
  <c r="A17" i="7"/>
  <c r="A16" i="7"/>
  <c r="A15" i="7"/>
  <c r="A14" i="7"/>
  <c r="A13" i="7"/>
  <c r="A12" i="7"/>
  <c r="A11" i="7"/>
  <c r="A7" i="7"/>
  <c r="A5" i="7"/>
  <c r="A4" i="7"/>
  <c r="A3" i="7"/>
  <c r="B2" i="4" l="1"/>
  <c r="G44" i="4" l="1"/>
  <c r="G43" i="4"/>
  <c r="G42" i="4"/>
  <c r="G41" i="4"/>
  <c r="G39" i="4"/>
  <c r="G37" i="4"/>
  <c r="G36" i="4"/>
  <c r="G34" i="4"/>
  <c r="G33" i="4"/>
  <c r="G31" i="4"/>
  <c r="G30" i="4"/>
  <c r="G29" i="4"/>
  <c r="G28" i="4"/>
  <c r="G27" i="4"/>
  <c r="G25" i="4"/>
  <c r="G24" i="4"/>
  <c r="G23" i="4"/>
  <c r="G22" i="4"/>
  <c r="G21" i="4"/>
  <c r="G20" i="4"/>
  <c r="G19" i="4"/>
  <c r="G18" i="4"/>
  <c r="G17" i="4"/>
  <c r="G15" i="4"/>
  <c r="G14" i="4"/>
  <c r="G13" i="4"/>
  <c r="G12" i="4"/>
  <c r="G11" i="4"/>
  <c r="G10" i="4"/>
  <c r="G8" i="4"/>
  <c r="G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tc={AF84D7A8-9326-4E13-90B0-7C47F958B221}</author>
  </authors>
  <commentList>
    <comment ref="Y11" authorId="0" shapeId="0" xr:uid="{AF84D7A8-9326-4E13-90B0-7C47F958B221}">
      <text>
        <r>
          <rPr>
            <sz val="11"/>
            <color rgb="FF000000"/>
            <rFont val="Calibri"/>
            <family val="2"/>
          </rPr>
          <t>[Threaded comment]
Your version of Excel allows you to read this threaded comment; however, any edits to it will get removed if the file is opened in a newer version of Excel. Learn more: https://go.microsoft.com/fwlink/?linkid=870924
Comment:
    Would it be better to call this section ‘costs’ rather than ‘costs to council’? Then we don’t need to hypothecate where the money comes from?</t>
        </r>
      </text>
    </comment>
  </commentList>
</comments>
</file>

<file path=xl/sharedStrings.xml><?xml version="1.0" encoding="utf-8"?>
<sst xmlns="http://schemas.openxmlformats.org/spreadsheetml/2006/main" count="558" uniqueCount="428">
  <si>
    <t>31 CLIMATE ACTIONS THAT COUNCILS CAN TAKE AND THEIR COBENEFITS</t>
  </si>
  <si>
    <t>INTRODUCTION</t>
  </si>
  <si>
    <t xml:space="preserve">This list of actions has been produced jointly by Ashden and Friends of the Earth. </t>
  </si>
  <si>
    <t>For each action, an idea of cost (to the council) and carbon savings are given for a theoretical town of 100,000 residents.</t>
  </si>
  <si>
    <r>
      <rPr>
        <b/>
        <sz val="11"/>
        <color rgb="FFFF0000"/>
        <rFont val="Arial"/>
        <family val="2"/>
      </rPr>
      <t>Our methodology for calculating the cost and carbon savings is provided at the end of each row.</t>
    </r>
    <r>
      <rPr>
        <sz val="11"/>
        <color rgb="FFFF0000"/>
        <rFont val="Arial"/>
        <family val="2"/>
      </rPr>
      <t xml:space="preserve">  </t>
    </r>
    <r>
      <rPr>
        <sz val="11"/>
        <color rgb="FF000000"/>
        <rFont val="Arial"/>
        <family val="2"/>
      </rPr>
      <t>We have looked for real exampes of where these actions have been implemented, wherever possible, and have used the best data we can find, but have had to make a range of assumptions.  We would love to hear your feedback on this.  Please note that every council is different and figures can't necessarily be scaled up or down directly in proportion to a council's size.</t>
    </r>
  </si>
  <si>
    <t xml:space="preserve">We have also given each action a 'cobenefit' score (out of 12) based on the health, economic, equity and resilience benefits. </t>
  </si>
  <si>
    <t xml:space="preserve">The 'summary' sheet provides an overview of the 31 actions and their relative carbon saving, cost and co-benefits. </t>
  </si>
  <si>
    <r>
      <rPr>
        <sz val="11"/>
        <color rgb="FF000000"/>
        <rFont val="Arial"/>
        <family val="2"/>
      </rPr>
      <t xml:space="preserve">The </t>
    </r>
    <r>
      <rPr>
        <b/>
        <sz val="11"/>
        <color rgb="FF000000"/>
        <rFont val="Arial"/>
        <family val="2"/>
      </rPr>
      <t>'</t>
    </r>
    <r>
      <rPr>
        <b/>
        <u/>
        <sz val="11"/>
        <color rgb="FF000000"/>
        <rFont val="Arial"/>
        <family val="2"/>
      </rPr>
      <t>actions</t>
    </r>
    <r>
      <rPr>
        <b/>
        <sz val="11"/>
        <color rgb="FF000000"/>
        <rFont val="Arial"/>
        <family val="2"/>
      </rPr>
      <t>'</t>
    </r>
    <r>
      <rPr>
        <sz val="11"/>
        <color rgb="FF000000"/>
        <rFont val="Arial"/>
        <family val="2"/>
      </rPr>
      <t xml:space="preserve"> sheet provides more detail on the carbon saving and costs and the methodology for estimating these. </t>
    </r>
  </si>
  <si>
    <t>Please note that, in addition to the costed actions presented on the next tab, there are a number of actions that all councils should take:</t>
  </si>
  <si>
    <t xml:space="preserve">* Considering the impact on carbon emissions of every action taken by the council, by including this question in the council's decision making framework. </t>
  </si>
  <si>
    <t>* Disclosure your climate-related data annually through platforms like CDP (cdp.net/en) to ensure transparency.  Disclosure ensures that councils are measuring and monitoring their progress in meeting their targets in a consistent and standardized way. Disclosure to CDP allows councils to gain data-driveninsights on the gaps and opportunities for policydevelopment, resource management and investment.</t>
  </si>
  <si>
    <t>* Appoint a climate emergency champion to the cabinet</t>
  </si>
  <si>
    <t xml:space="preserve">Click on the action number to access further details on carbon saving, cost, methodology and co-benefits, provided on the next tab. </t>
  </si>
  <si>
    <t>Minimising emissions from the council's estate</t>
  </si>
  <si>
    <t>Carbon score</t>
  </si>
  <si>
    <t>Carbon (&gt;500 *,1000 **,10,000 ***Tpa)</t>
  </si>
  <si>
    <t>Cost score</t>
  </si>
  <si>
    <t>Cost &lt;£50k pa (*) or cost positive (**)</t>
  </si>
  <si>
    <t>Health score</t>
  </si>
  <si>
    <t>Health</t>
  </si>
  <si>
    <t>Economy score</t>
  </si>
  <si>
    <t>Economy</t>
  </si>
  <si>
    <t>Equity score</t>
  </si>
  <si>
    <t>Equity</t>
  </si>
  <si>
    <t>Resilience score</t>
  </si>
  <si>
    <t>Resilience</t>
  </si>
  <si>
    <t>¬¬</t>
  </si>
  <si>
    <t>¬</t>
  </si>
  <si>
    <t>HOMES</t>
  </si>
  <si>
    <t>¬¬¬</t>
  </si>
  <si>
    <t>31 ACTIONS FOR COUNCILS DECLARING A CLIMATE EMERGENCY</t>
  </si>
  <si>
    <t>CO2 SAVINGS</t>
  </si>
  <si>
    <t xml:space="preserve">COST </t>
  </si>
  <si>
    <t>CO-BENEFITS</t>
  </si>
  <si>
    <t>WHICH COUNCILS CAN TAKE ACTION</t>
  </si>
  <si>
    <t>Actions can be filtered by cost (column D), carbon (column C), co-benefits (columns F, H, J, L) or type of council that can impement them (columns N-R).</t>
  </si>
  <si>
    <t>ACTION</t>
  </si>
  <si>
    <t>DETAILS</t>
  </si>
  <si>
    <t>CARBON SAVINGS</t>
  </si>
  <si>
    <t>COST</t>
  </si>
  <si>
    <t>COBENEFITS</t>
  </si>
  <si>
    <t>WHICH COUNCILS?</t>
  </si>
  <si>
    <t>EXAMPLES</t>
  </si>
  <si>
    <t>METHODOLOGY AND DATA SOURCE</t>
  </si>
  <si>
    <t>Tonnes pa</t>
  </si>
  <si>
    <t>Score (/12)</t>
  </si>
  <si>
    <t>Health (/3)</t>
  </si>
  <si>
    <t>Economy (/3)</t>
  </si>
  <si>
    <t>Equity (/3)</t>
  </si>
  <si>
    <t>Resilience (/3)</t>
  </si>
  <si>
    <t>Parish/ town</t>
  </si>
  <si>
    <t>District</t>
  </si>
  <si>
    <t>County</t>
  </si>
  <si>
    <t>Unitary</t>
  </si>
  <si>
    <t>Combined authority</t>
  </si>
  <si>
    <t>CO2 savings - data sources and notes</t>
  </si>
  <si>
    <t>Cost - data sources and notes</t>
  </si>
  <si>
    <t>RAISING MONEY</t>
  </si>
  <si>
    <t>1. Introduce a workplace car parking levy and/or similar initiative to fund sustainable transport</t>
  </si>
  <si>
    <t xml:space="preserve">A workplace levy is an annual fee paid by businesses with (e.g.) 10 or more employee-parking spaces. Income can be used to improve public transport and cycling infrastructure and to support businesses to encourage employees to leave their cars at home.  Our figures are based on the Nottingham City Council workplace car parking levy.  We've calculated the savings based on using the income to replace 10 diesel buses a year with electric ones.  </t>
  </si>
  <si>
    <r>
      <t xml:space="preserve">245 </t>
    </r>
    <r>
      <rPr>
        <sz val="10"/>
        <color rgb="FF000000"/>
        <rFont val="Arial"/>
        <family val="2"/>
      </rPr>
      <t>(based on using income to replace 10 diesel buses with EVs)</t>
    </r>
  </si>
  <si>
    <r>
      <rPr>
        <b/>
        <sz val="10"/>
        <color rgb="FF000000"/>
        <rFont val="Arial"/>
        <family val="2"/>
      </rPr>
      <t xml:space="preserve">£175k pa running cost </t>
    </r>
    <r>
      <rPr>
        <sz val="10"/>
        <color rgb="FF000000"/>
        <rFont val="Arial"/>
        <family val="2"/>
      </rPr>
      <t>(plus set-up costs of around £180k)</t>
    </r>
    <r>
      <rPr>
        <b/>
        <sz val="10"/>
        <color rgb="FF000000"/>
        <rFont val="Arial"/>
        <family val="2"/>
      </rPr>
      <t>, plus £3.5m generated annually</t>
    </r>
    <r>
      <rPr>
        <sz val="10"/>
        <color rgb="FF000000"/>
        <rFont val="Arial"/>
        <family val="2"/>
      </rPr>
      <t xml:space="preserve"> (based on Nottingham figures, but scaled down pro-rata with population; in practice, the costs may not be scalable on this basis)  </t>
    </r>
  </si>
  <si>
    <t>Improved air quality</t>
  </si>
  <si>
    <t>Reduced congestion</t>
  </si>
  <si>
    <t>Funding more public transport</t>
  </si>
  <si>
    <r>
      <rPr>
        <b/>
        <sz val="10"/>
        <color rgb="FF000000"/>
        <rFont val="Arial"/>
        <family val="2"/>
      </rPr>
      <t>Nottingham</t>
    </r>
    <r>
      <rPr>
        <sz val="10"/>
        <color rgb="FF000000"/>
        <rFont val="Arial"/>
        <family val="2"/>
      </rPr>
      <t xml:space="preserve"> (Ashden case study)
https://www.ashden.org/winners/nottingham</t>
    </r>
  </si>
  <si>
    <t>https://www.wwf.org.uk/sites/default/files/2016-12/nottingham%20case%20study%20-%20Workplace%20parking%20levy.pdf</t>
  </si>
  <si>
    <t xml:space="preserve">The Nottingham scheme generates £10m in income; pro rata for our town would be about £3.5m.  This  could be spent on a range of sustainable transport initiatives to cut carbon.  E.g. it could pay for 9 diesel buses to be replaced with electric buses (see action 14) . </t>
  </si>
  <si>
    <t>The scheme costs less than 5% of the revenue to run, with costs limited to fewer than 10 FTE employees and the necessary resources such as office space to accommodate them.  Set up costs for a council of this size could be in the region of £180k. 
Nottingham population 289,000 so we have used a proportionate figure for revenue generation, though unclear whether it would in fact scale proportionately.</t>
  </si>
  <si>
    <t xml:space="preserve">2. Set up a Carbon Offset Fund through Section 106 agreements  </t>
  </si>
  <si>
    <t xml:space="preserve">Councils can require developers to pay into a 'carbon offset fund' for the carbon emissions of all new homes built.  Our figures are based on the Milton Keynes carbon offset fund which has generated more than £1million for carbon-saving projects.  (NB the Government's proposed Future Homes Standard may prohibit this.) </t>
  </si>
  <si>
    <r>
      <rPr>
        <b/>
        <sz val="10"/>
        <color rgb="FF000000"/>
        <rFont val="Arial"/>
        <family val="2"/>
      </rPr>
      <t>£45k pa</t>
    </r>
    <r>
      <rPr>
        <sz val="10"/>
        <color rgb="FF000000"/>
        <rFont val="Arial"/>
        <family val="2"/>
      </rPr>
      <t xml:space="preserve"> to cover a full time officer to administer. Will generate funds for investment in low carbon projects.</t>
    </r>
  </si>
  <si>
    <t xml:space="preserve">Depending how fund is used, there could be air quality improvements of home health improvements </t>
  </si>
  <si>
    <t>If council is reinvesting money locally to reduce carbon emissions then there should be economic benefits</t>
  </si>
  <si>
    <t>Could be redistributed if funds spent on, eg, reducing emissions in the homes of the poorest</t>
  </si>
  <si>
    <r>
      <rPr>
        <b/>
        <sz val="10"/>
        <rFont val="Arial"/>
        <family val="2"/>
      </rPr>
      <t>Milton Keynes</t>
    </r>
    <r>
      <rPr>
        <sz val="10"/>
        <rFont val="Arial"/>
        <family val="2"/>
      </rPr>
      <t>:</t>
    </r>
    <r>
      <rPr>
        <u/>
        <sz val="10"/>
        <color rgb="FF0563C1"/>
        <rFont val="Arial"/>
        <family val="2"/>
      </rPr>
      <t xml:space="preserve">http://www.nef.org.uk/about-us/insights/milton-keynes-pioneering-carbon-offset-fund-six-years-on
</t>
    </r>
    <r>
      <rPr>
        <b/>
        <sz val="10"/>
        <rFont val="Arial"/>
        <family val="2"/>
      </rPr>
      <t>Waltham Forest</t>
    </r>
    <r>
      <rPr>
        <sz val="10"/>
        <rFont val="Arial"/>
        <family val="2"/>
      </rPr>
      <t>:</t>
    </r>
    <r>
      <rPr>
        <u/>
        <sz val="10"/>
        <color rgb="FF0563C1"/>
        <rFont val="Arial"/>
        <family val="2"/>
      </rPr>
      <t xml:space="preserve"> https://www.london.gov.uk/sites/default/files/carbon_offsett_funds_guidance_2018.pdf</t>
    </r>
  </si>
  <si>
    <t>https://www.london.gov.uk/sites/default/files/nef_review_of_carbon_offsetting.pdf</t>
  </si>
  <si>
    <t xml:space="preserve">Milton Keynes carbon offset fund: Has achieved carbon savings totalling over 6,600 tonnes (over 7 years) and has generated more than £1 million for carbon-saving projects. (Milton Keynes population 230k) Annual figure about 940 tonnes.  Reducing proportionately to our town's size: 408 tonnes carbon annually. Update; NEF quoted (by email) 9,300 tonnes over 7 years, i.e. 1,328 per annum.  Reducing to our town's size: 590 tonnes. </t>
  </si>
  <si>
    <t xml:space="preserve">Information provided by NEF (by email) which administers the Milton Keynes scheme. </t>
  </si>
  <si>
    <t>BUILDINGS</t>
  </si>
  <si>
    <t>3. Enforce minimum energy efficiency standards in the private rental sector</t>
  </si>
  <si>
    <t xml:space="preserve">Minimum energy efficiency standards have been set by the Government for homes that are privately rented, with a minimum 'Energy Performance Certificate' of E required. Councils are responsible for ensuring that these standards are met, but research suggests that many councils aren't effectively enforcing them at the moment, thus missing a key opportunity for cutting carbon and improving housing quality. </t>
  </si>
  <si>
    <r>
      <t>170</t>
    </r>
    <r>
      <rPr>
        <sz val="10"/>
        <color rgb="FF000000"/>
        <rFont val="Arial"/>
        <family val="2"/>
      </rPr>
      <t xml:space="preserve"> (based on all substandard properties being improved)</t>
    </r>
  </si>
  <si>
    <r>
      <t xml:space="preserve">£45k pa </t>
    </r>
    <r>
      <rPr>
        <sz val="10"/>
        <color rgb="FF000000"/>
        <rFont val="Arial"/>
        <family val="2"/>
      </rPr>
      <t>to cover a full time officer to focus on enforcement.  (Costs could be recouped through fees.)</t>
    </r>
  </si>
  <si>
    <t>Reduced ill health through cold homes</t>
  </si>
  <si>
    <t xml:space="preserve">Slight increase in spending power of tenants whose fuel bills are reduced.  Hub creation in retrofit market. </t>
  </si>
  <si>
    <t xml:space="preserve">Private tenants usually get worst deal in terms of efficient housing; this helps address that imbalance. </t>
  </si>
  <si>
    <t>Some benefit in terms of reducing overheating; and protects tenants from future energy price rises</t>
  </si>
  <si>
    <r>
      <rPr>
        <b/>
        <sz val="10"/>
        <color rgb="FF000000"/>
        <rFont val="Arial"/>
        <family val="2"/>
      </rPr>
      <t>Cornwall</t>
    </r>
    <r>
      <rPr>
        <sz val="10"/>
        <color rgb="FF000000"/>
        <rFont val="Arial"/>
        <family val="2"/>
      </rPr>
      <t xml:space="preserve">
https://www.cornwall.gov.uk/media/12849446/Cornwall-Rental-Standard.pdf</t>
    </r>
  </si>
  <si>
    <t>www.statistica.com
https://www.theade.co.uk/resources/guidance/cutting-fuel-poverty-in-the-private-rented-sector
https://www.theccc.org.uk/wp-content/uploads/2016/07/5CB-Infographic-FINAL-.pdf</t>
  </si>
  <si>
    <t xml:space="preserve">Town of 100,000 would have around 42,000 homes (based on average 2.4 people per home). 20% privately rented = 8,400 homes. 6.3% F or G rated = 530 properties  Carbon savings are not available for reaching a minimum of E; it's estimated that C would save 30% of carbon; we've assumed a 10% saving could be achieved (i.e. 10% to E, 20% to D, 30% to C). Households CO2 emissions from heating and electricity are 3.2 tonnes.  Total saving = 10% of (530x3.2) = 170 tonnes. </t>
  </si>
  <si>
    <t>RSM, 2019, Enforcing the Enhancement of the Energy Efficiency Regulations in the English Private Rented Sector</t>
  </si>
  <si>
    <t xml:space="preserve">£40k is figure for employing someone dedicated to this.  Other costs could be recouped through fees. </t>
  </si>
  <si>
    <t>4. Encourage 100 Energiesprong (or similar) retrofits a year - initially in social housing and then rolling out to the private sector</t>
  </si>
  <si>
    <t xml:space="preserve">The UK could significantly cut consumer energy bills and reduce its carbon emissions and gas demand using the Dutch ‘Energiesprong’ (energy leap) approach to retrofitting homes.  This achieves an 86% reduction in home carbon emissions. An Energiesprong retrofit currently costs £75k, but costs are forecast to come down to £35k per property in the near future; this is the figure we've used. </t>
  </si>
  <si>
    <r>
      <t xml:space="preserve">275 </t>
    </r>
    <r>
      <rPr>
        <sz val="10"/>
        <color rgb="FF000000"/>
        <rFont val="Arial"/>
        <family val="2"/>
      </rPr>
      <t>(in year one, increasing year on year as more homes are improved)</t>
    </r>
  </si>
  <si>
    <r>
      <rPr>
        <b/>
        <sz val="10"/>
        <color rgb="FF000000"/>
        <rFont val="Arial"/>
        <family val="2"/>
      </rPr>
      <t>£7m total cost</t>
    </r>
    <r>
      <rPr>
        <sz val="10"/>
        <color rgb="FF000000"/>
        <rFont val="Arial"/>
        <family val="2"/>
      </rPr>
      <t xml:space="preserve"> if council-owned homes, based on £70k per property, to fund the first 100 properties, but with annual savings from reduced maintenance and income generated from 'comfort payments' (made by tenants and designed to be at a level equivalent to their previous energy bills) - and potentially the Renewable Heat Incentive - that will effectively halve this cost. (If RSL-owned, no cost to council beyond time to promote.)  Costs are reduced for future properties as the supply chain is developed. </t>
    </r>
  </si>
  <si>
    <t>Can assumes health benefits if this leads to warmer more comfortable homes</t>
  </si>
  <si>
    <t>Could be large economic benefits if retrofit done through local supply chains</t>
  </si>
  <si>
    <t>Resilient to future energy price increases and to overheating</t>
  </si>
  <si>
    <r>
      <rPr>
        <b/>
        <sz val="10"/>
        <color rgb="FF000000"/>
        <rFont val="Arial"/>
        <family val="2"/>
      </rPr>
      <t>Energiesprong</t>
    </r>
    <r>
      <rPr>
        <sz val="10"/>
        <color rgb="FF000000"/>
        <rFont val="Arial"/>
        <family val="2"/>
      </rPr>
      <t xml:space="preserve"> (Ashden case study)
https://www.ashden.org/winners/the-national-energy-foundation-and-energiesprong-uk</t>
    </r>
  </si>
  <si>
    <t>https://www.green-alliance.org.uk/reinventing_retrofit_press_release.php and https://www.ashden.org/winners/the-national-energy-foundation-and-energiesprong-uk</t>
  </si>
  <si>
    <t xml:space="preserve">86% reduction in home carbon emissions. Average existing home emits 3.2T CO2 from home energy use. </t>
  </si>
  <si>
    <t>https://www.green-alliance.org.uk/reinventing_retrofit_press_release.php</t>
  </si>
  <si>
    <t xml:space="preserve">Currently costs £75k per dwelling; forecast to come down to £35k.  </t>
  </si>
  <si>
    <t>5. Retrofit council-owned homes to EPC C</t>
  </si>
  <si>
    <t xml:space="preserve">Improving the energy efficiency of council owned homes would cut carbon as well as reducing fuel poverty and improving health.  The government has set a target of all homes being improved to Energy Performance Certificate C by 2035; an average town of 100,000 would have 2,862 council owned homes.   </t>
  </si>
  <si>
    <r>
      <t>550</t>
    </r>
    <r>
      <rPr>
        <sz val="10"/>
        <color rgb="FF000000"/>
        <rFont val="Arial"/>
        <family val="2"/>
      </rPr>
      <t xml:space="preserve"> (based on 572 homes a year being improved; figure will increase year on year as more homes are improved)</t>
    </r>
  </si>
  <si>
    <r>
      <t>£1.25m</t>
    </r>
    <r>
      <rPr>
        <sz val="10"/>
        <color rgb="FF000000"/>
        <rFont val="Arial"/>
        <family val="2"/>
      </rPr>
      <t xml:space="preserve"> </t>
    </r>
    <r>
      <rPr>
        <b/>
        <sz val="10"/>
        <color rgb="FF000000"/>
        <rFont val="Arial"/>
        <family val="2"/>
      </rPr>
      <t>pa</t>
    </r>
    <r>
      <rPr>
        <sz val="10"/>
        <color rgb="FF000000"/>
        <rFont val="Arial"/>
        <family val="2"/>
      </rPr>
      <t xml:space="preserve"> for 5 years to bring all council homes up to this standard.</t>
    </r>
  </si>
  <si>
    <t>Reduced fuel poverty</t>
  </si>
  <si>
    <t>Savings on fuel bills; plus lots of employment from the work</t>
  </si>
  <si>
    <t>Ensures social housing tenants have access to efficient homes</t>
  </si>
  <si>
    <t>Protection from future fossil fuel price increases</t>
  </si>
  <si>
    <r>
      <rPr>
        <b/>
        <sz val="10"/>
        <color rgb="FF000000"/>
        <rFont val="Arial"/>
        <family val="2"/>
      </rPr>
      <t>Parity Projects</t>
    </r>
    <r>
      <rPr>
        <sz val="10"/>
        <color rgb="FF000000"/>
        <rFont val="Arial"/>
        <family val="2"/>
      </rPr>
      <t xml:space="preserve"> (Ashden case study)
https://www.ashden.org/winners/parity-projects</t>
    </r>
  </si>
  <si>
    <t xml:space="preserve">https://assets.publishing.service.gov.uk/government/uploads/system/uploads/attachment_data/file/773079/Local_Authority_Housing_Statistics_England_year_ending_March_2018.pdf
Verco (2014) Building the Future: The economic and fiscal impacts of making homes energy efficient </t>
  </si>
  <si>
    <t xml:space="preserve">England - 1.59M council owned homes.  Our town would have 2,862 council owned homes.  Half are rated D or below.  Aim to improve these in 5 years It's estimated that improving a home to EPC C would save 30% of carbon.   Each household emits 3.2 tonnes CO2 from heating and electricity.  Total saving = 30% x 2862x3.2 = 3434  </t>
  </si>
  <si>
    <t>https://www.housingnet.co.uk/pdf/Building-the-Future-Final-report_October-2014_ISSUED.pdf</t>
  </si>
  <si>
    <t>Upgrading a home to EPC C costs £4,376 for low income homes and £4385 for able to pay .Assuming council homes cost the lower figure, then total cost is 1431 * £4376 = £6.3m. Split over 5 years = £1.25m a year</t>
  </si>
  <si>
    <t>6. Require higher than current national energy efficiency standards for privately built new homes</t>
  </si>
  <si>
    <t>Requiring higher than national minimum energy efficiency standards for new homes will cut carbon and also minimise energy costs for the inhabitants.  (NB the Government's proposed Future Homes Standard may prohibit this.) However, new homes have a lot of embodied energy; retrofitting existing homes and making better use of empty properties is the most efficient option.</t>
  </si>
  <si>
    <r>
      <t>600</t>
    </r>
    <r>
      <rPr>
        <sz val="10"/>
        <color rgb="FF000000"/>
        <rFont val="Arial"/>
        <family val="2"/>
      </rPr>
      <t xml:space="preserve"> (in first year; 1,200 in second year etc.)</t>
    </r>
  </si>
  <si>
    <t>Bill savings plus employment generation</t>
  </si>
  <si>
    <r>
      <rPr>
        <b/>
        <sz val="10"/>
        <color rgb="FF000000"/>
        <rFont val="Arial"/>
        <family val="2"/>
      </rPr>
      <t>Glasgow</t>
    </r>
    <r>
      <rPr>
        <sz val="10"/>
        <color rgb="FF000000"/>
        <rFont val="Arial"/>
        <family val="2"/>
      </rPr>
      <t xml:space="preserve"> 
https://www.glasgow.gov.uk/CHttpHandler.ashx?id=45371&amp;p=0</t>
    </r>
  </si>
  <si>
    <t>https://www.independent.co.uk/news/uk/politics/england-new-homes-housing-stock-2016-theresa-may-building-real-estate-sajid-javid-a8058091.html
http://www.zerocarbonhub.org/sites/default/files/resources/reports/Zero_Carbon_Homes_Introductory_Guide_for_House_Builders_%28NF14%29.pdf</t>
  </si>
  <si>
    <t xml:space="preserve">Around 200,000 new homes are built annually in UK; equates to 300 in our town. According to Zero Carbon Hub, annual CO2 emissions from a new typical semi-detached house with a gas heating system (excluding emissions due to appliances and cooking) will be around 2.0 tonnes.  So 300 new homes would result in 600 tonnes CO2 per annum. Requiring zero carbon homes would therefore cut CO2 by 600 tonnes pa. </t>
  </si>
  <si>
    <t xml:space="preserve">Cost allows for half of officer's time to oversee policy implementation plus some building control time to monitor and enforce.  </t>
  </si>
  <si>
    <t xml:space="preserve">Increasing the energy efficiency rating of all owner-occupied housing to EPC C or higher would cut carbon whilst also slashing energy costs, ensuring 10% of homes per year meet this standard. </t>
  </si>
  <si>
    <r>
      <t>1,874</t>
    </r>
    <r>
      <rPr>
        <sz val="10"/>
        <color theme="1"/>
        <rFont val="Arial"/>
        <family val="2"/>
      </rPr>
      <t xml:space="preserve"> (based on 1,950 homes a year being improved; figures will increase year on year as more houses are improved) </t>
    </r>
  </si>
  <si>
    <r>
      <t>£323k pa</t>
    </r>
    <r>
      <rPr>
        <sz val="10"/>
        <color theme="1"/>
        <rFont val="Arial"/>
        <family val="2"/>
      </rPr>
      <t xml:space="preserve"> to cover cost of a team of staff to provide retrofit and funding advice. </t>
    </r>
  </si>
  <si>
    <t>Employment generation in retrofit</t>
  </si>
  <si>
    <t>https://www.gov.uk/government/statistical-data-sets/energy-inefficient-dwellings</t>
  </si>
  <si>
    <t xml:space="preserve">Our town has 42,000 homes. 62% owner occupied. 26,040 owner occupied homes. 2017 House Condition Survey - only 25% of OO dwellings are currently band C or above.  So that's 19,530 homes that need to be improved.  Verco (2014) Building the Future: The economic and fiscal impacts of making homes energy efficient  Each household emits 3.2 tonnes CO2 from heating and electricity.  Total saving per 1,953 homes = 30% x 1953x3.2 = 1,874
</t>
  </si>
  <si>
    <t xml:space="preserve">LB Haringey, 2019 (August) Climate Action Haringey – Towards a Zero Carbon Future Climate Emergency Scenario Report - Draft (not yet available online) </t>
  </si>
  <si>
    <t xml:space="preserve">Cost of £4,385 per home.  But cost will fall to owner, with councils facilitating access to grants where available.  Haringey (population 271,000) is considering a team of 15 staff, at a cost of £525,000 a year, to achieve improvements to C or better in 86,000 non-council owned homes over next 15 years, or 5,700 a year.  Plus a further team of 12 (£420k annual cost) to support households with accessing funding.  Total cost £945k.  Pro rata for our council, cost would be £323k a year to achieve around 1,950 homes per year. </t>
  </si>
  <si>
    <t>8. Require homes built on council land to be Passivhaus standard or similar (and, if developing new council facilities, ensure they are built to the highest standards e.g. BREEAM excellent)</t>
  </si>
  <si>
    <t xml:space="preserve">Passivhaus homes require very little energy to heat them; councils could require all homes built on council-owned land to be built to this or a similar standard. </t>
  </si>
  <si>
    <r>
      <t xml:space="preserve">26 </t>
    </r>
    <r>
      <rPr>
        <sz val="10"/>
        <color rgb="FF000000"/>
        <rFont val="Arial"/>
        <family val="2"/>
      </rPr>
      <t>(based on 19 homes)</t>
    </r>
  </si>
  <si>
    <r>
      <t xml:space="preserve">No cost to the council. </t>
    </r>
    <r>
      <rPr>
        <sz val="10"/>
        <color rgb="FF000000"/>
        <rFont val="Arial"/>
        <family val="2"/>
      </rPr>
      <t xml:space="preserve"> Additional build cost (to the housing developer) would be around 7% of the build costs, or around £10k per dwelling. </t>
    </r>
  </si>
  <si>
    <t>Fuel poverty reductions due to lower heating bills in new housing (only if these homes are for low income households)</t>
  </si>
  <si>
    <r>
      <rPr>
        <b/>
        <sz val="10"/>
        <color rgb="FF000000"/>
        <rFont val="Arial"/>
        <family val="2"/>
      </rPr>
      <t>Exeter</t>
    </r>
    <r>
      <rPr>
        <sz val="10"/>
        <color rgb="FF000000"/>
        <rFont val="Arial"/>
        <family val="2"/>
      </rPr>
      <t xml:space="preserve">
http://www.passivhaustrust.org.uk/news/detail/?nId=403#.XYzAnXdFzcs
</t>
    </r>
    <r>
      <rPr>
        <b/>
        <sz val="10"/>
        <color rgb="FF000000"/>
        <rFont val="Arial"/>
        <family val="2"/>
      </rPr>
      <t>Norwich</t>
    </r>
    <r>
      <rPr>
        <sz val="10"/>
        <color rgb="FF000000"/>
        <rFont val="Arial"/>
        <family val="2"/>
      </rPr>
      <t xml:space="preserve"> - Rayne Park development
http://www.passivhaustrust.org.uk/news/detail/?nId=856#.XbLjIuhKg2w"</t>
    </r>
  </si>
  <si>
    <t>https://assets.publishing.service.gov.uk/government/uploads/system/uploads/attachment_data/file/790069/House_Building_Release_Dec_2018.pdf
https://www.ashden.org/winners/passivhaus-trust#continue</t>
  </si>
  <si>
    <t xml:space="preserve">In latest quarter (Oct-Dec 2018), 2640 new build dwellings in England were completed on council land. Annual figure would be 10,560.  For our town, 19 homes.  Passivhaus email (29 August): A typical new dwelling built to current building regs dwelling (including the Performance Gap) results in emissions of 30kg/m2.year. For a certified Passivhaus, this would be around 10 kg/m2.year. For an average area
of 68m2, the saving is 1360 kgCO2/year. 19 homes = 26 tonnes
</t>
  </si>
  <si>
    <t>https://www.ashden.org/winners/passivhaus-trust#continue
https://propertydata.co.uk/construction-costs
https://www.which.co.uk/news/2018/04/shrinking-homes-the-average-british-house-20-smaller-than-in-1970s/</t>
  </si>
  <si>
    <t xml:space="preserve">A new terrace house (in London; the only freely accessible data we can source) costs around £190/sq ft, or £2,100/sq m. Typical new home is 68 square meters, making construction cost around £140k.  
PassivHaus email (29 August, see email): Passivhaus build costs are 7% greater (could come down to 3% in future). 
68 sq m home would cost £9,800 more. 19 homes, extra cost is £186,200.  (But this is not a cost to the council.)
</t>
  </si>
  <si>
    <t xml:space="preserve">TRANSPORT </t>
  </si>
  <si>
    <t>9. Introduce measures to encourage cycling and walking</t>
  </si>
  <si>
    <t xml:space="preserve">Investing in cycling infrastructure, including facilities for e-bikes, will encourage people out of their cars and onto bicycles.  Currently, only 2.2% of people commute via bicycle; this could increase to 26% with suitable cycling infrastructure and the use of e-bikes. </t>
  </si>
  <si>
    <t>Growth in cycling benefits health, mainly through the extra physical activity that many
new cyclists get</t>
  </si>
  <si>
    <t>Under the Go Dutch scenario, English local authorities could see an average health economic benefit of
£5 million per authority.</t>
  </si>
  <si>
    <t>Helps those who can't afford a car</t>
  </si>
  <si>
    <r>
      <rPr>
        <b/>
        <sz val="10"/>
        <rFont val="Arial"/>
        <family val="2"/>
      </rPr>
      <t xml:space="preserve">London Borough of Waltham Forest </t>
    </r>
    <r>
      <rPr>
        <sz val="10"/>
        <rFont val="Arial"/>
        <family val="2"/>
      </rPr>
      <t>(Ashden Winner)</t>
    </r>
    <r>
      <rPr>
        <u/>
        <sz val="10"/>
        <rFont val="Arial"/>
        <family val="2"/>
      </rPr>
      <t xml:space="preserve"> </t>
    </r>
    <r>
      <rPr>
        <u/>
        <sz val="10"/>
        <color rgb="FF0563C1"/>
        <rFont val="Arial"/>
        <family val="2"/>
      </rPr>
      <t xml:space="preserve">https://www.ashden.org/winners/london-borough-of-waltham-forest
</t>
    </r>
    <r>
      <rPr>
        <b/>
        <sz val="10"/>
        <rFont val="Arial"/>
        <family val="2"/>
      </rPr>
      <t>Greater Manchester - Beelines</t>
    </r>
    <r>
      <rPr>
        <u/>
        <sz val="10"/>
        <color rgb="FF0563C1"/>
        <rFont val="Arial"/>
        <family val="2"/>
      </rPr>
      <t xml:space="preserve">
https://assets.ctfassets.net/nv7y93idf4jq/34oOjdbQmsImeI4AQQM8My/e8dee4819e6bc8c13036af620d81259f/Beelines.pdf"</t>
    </r>
  </si>
  <si>
    <t>http://pct.bike/</t>
  </si>
  <si>
    <t xml:space="preserve">https://policy.friendsoftheearth.uk/insight/segregated-cycleways-and-e-bikes-future-urban-travel  </t>
  </si>
  <si>
    <t>Transport for Quality of Life recommends investment of £50 per person per year</t>
  </si>
  <si>
    <t>10. Ban or discourage private cars from the city centre</t>
  </si>
  <si>
    <t xml:space="preserve">Banning or discouraging private vehicles from the city centre will cut carbon and improve air quality.  This could be through a congestion charge for combustion vehicles. </t>
  </si>
  <si>
    <r>
      <t>1,200</t>
    </r>
    <r>
      <rPr>
        <sz val="10"/>
        <color rgb="FF000000"/>
        <rFont val="Arial"/>
        <family val="2"/>
      </rPr>
      <t xml:space="preserve"> (based on a 20% reduction in vehicles in the city centre)</t>
    </r>
  </si>
  <si>
    <r>
      <t>£45k pa to cover officer time.  Set up costs will depend on the system chosen; a</t>
    </r>
    <r>
      <rPr>
        <sz val="10"/>
        <color rgb="FF000000"/>
        <rFont val="Arial"/>
        <family val="2"/>
      </rPr>
      <t xml:space="preserve"> congestion charge could potentially generate more income than it costs. </t>
    </r>
  </si>
  <si>
    <t>Finance raised may be spent in local economy</t>
  </si>
  <si>
    <t>Reduced congestion/improved air quality for all and may lead to better bus services</t>
  </si>
  <si>
    <r>
      <rPr>
        <b/>
        <sz val="10"/>
        <color rgb="FF000000"/>
        <rFont val="Arial"/>
        <family val="2"/>
      </rPr>
      <t>London's congestion charge</t>
    </r>
    <r>
      <rPr>
        <sz val="10"/>
        <color rgb="FF000000"/>
        <rFont val="Arial"/>
        <family val="2"/>
      </rPr>
      <t xml:space="preserve"> - https://www.centreforpublicimpact.org/case-study/demand-management-for-roads-in-london/
</t>
    </r>
    <r>
      <rPr>
        <b/>
        <sz val="10"/>
        <color rgb="FF000000"/>
        <rFont val="Arial"/>
        <family val="2"/>
      </rPr>
      <t xml:space="preserve">Glasgow's Low Emission Zone - </t>
    </r>
    <r>
      <rPr>
        <sz val="10"/>
        <color rgb="FF000000"/>
        <rFont val="Arial"/>
        <family val="2"/>
      </rPr>
      <t>https://www.glasgow.gov.uk/index.aspx?articleid=23025"</t>
    </r>
  </si>
  <si>
    <t>https://assets.publishing.service.gov.uk/government/uploads/system/uploads/attachment_data/file/657839/commuting-in-england-1988-2015.pdf
http://content.tfl.gov.uk/central-london-congestion-charging-impacts-monitoring-sixth-annual-report.pdf
https://www.c40.org/case_studies/londons-congestion-charge-cuts-co2-emissions-by-16</t>
  </si>
  <si>
    <t xml:space="preserve">16% reduction in CO2 emissions has resulted from the London congestion charge inside the charging zone.  Our town is 1.2% the size of London; on a pro rata basis this would be 1,200 tons CO2. </t>
  </si>
  <si>
    <t xml:space="preserve">1 officer to manage and engage with people.  (Charge would generate income; a ban doesn't cost anything.) </t>
  </si>
  <si>
    <t>11. Establish urban consolidation centres</t>
  </si>
  <si>
    <t>Urban Consolidation Centres can enable last mile deliveries to be made using electric freight vehicles (including e-bikes) rather than diesel-powered HGVs. Located at the edge of a town or city, goods would be transferred from heavy vehicles at the UCC to the electric vehicles.</t>
  </si>
  <si>
    <r>
      <t xml:space="preserve">£45k pa </t>
    </r>
    <r>
      <rPr>
        <sz val="10"/>
        <color rgb="FF000000"/>
        <rFont val="Arial"/>
        <family val="2"/>
      </rPr>
      <t xml:space="preserve">to cover officer time to engage with partners and facilitate solutions. </t>
    </r>
  </si>
  <si>
    <t>Reduced air pollution; increased social contact</t>
  </si>
  <si>
    <t>Fuel cost savings</t>
  </si>
  <si>
    <t>Reduced congestion/improved air quality for all</t>
  </si>
  <si>
    <t>LB Camden case study available in this report http://www.theitc.org.uk/wp-content/uploads/2017/05/ITC-Urban-Distribution-report-May-2017.pdf
City of London case study https://www.sciencedirect.com/science/article/pii/S038611121100015X</t>
  </si>
  <si>
    <t>https://www.researchgate.net/publication/254324483_The_Role_of_Urban_Consolidation_Centres_in_Sustainable_Freight_Transport
http://www.theitc.org.uk/wp-content/uploads/2017/05/ITC-Urban-Distribution-report-May-2017.pdf
https://www.gov.uk/government/statistics/uk-local-authority-and-regional-carbon-dioxide-emissions-national-statistics-2005-2015</t>
  </si>
  <si>
    <t xml:space="preserve">UCC can reduce greenhouse gases from freight by up to 80%.   Studies have suggested that urban freight vehicles account for over 20% of transport emissions in cities. In Worcester (city of just over 100,000); road emissions are 110k TCO2 .20% - 22,000 TCO2 from freight. 80% reduction would be 17,600 T. </t>
  </si>
  <si>
    <t>http://www.theitc.org.uk/wp-content/uploads/2017/05/ITC-Urban-Distribution-report-May-2017.pdf</t>
  </si>
  <si>
    <t>Allows for a full time member of staff to engage with partners and facilitate solutions (to include ensuring necessary planning in place to enable set up of centres). In Camden, UCC  has managed to break even in the most recent year, and this has been through increasing utilisation internally as well as with external partners and those in the community.
City of London; Majority of costs met by the office supplies company, which expected the new delivery system to have similar costs to their existing system. The trial proved successful from the office supplies company's perspective in transport, environmental and financial terms. The company has calculated that the new system with its electric vehicles, tricycles and micro-consolidation centre has the same operating costs as the previous system using diesel vans dispatched from the suburban London depot. The company therefore decided to continue the operation beyond the end of the trial. The scheme was officially launched in 2010. It has now permanently replaced their original diesel van delivery operation from the suburban depot. The office supplies company intends to implement the same delivery system in other cities, and is also considering the potential use of electrically-assisted tricycles in other environmentally sensitive locations or where noise pollution is a</t>
  </si>
  <si>
    <t xml:space="preserve">12. Encourage car sharing </t>
  </si>
  <si>
    <t xml:space="preserve">Many cars on the road have just one or two people in them. Encouraging people to share rides cuts carbon and congestion whilst also improving air quality.  Data is based on taking 1,000 commuting cars off the roads each year. </t>
  </si>
  <si>
    <t>2,000 (increasing annually as more cars are taken off the road)</t>
  </si>
  <si>
    <r>
      <t xml:space="preserve">£50k set up costs plus £100k  marketing pa to take 1,000 cars off the road. </t>
    </r>
    <r>
      <rPr>
        <sz val="10"/>
        <color rgb="FF000000"/>
        <rFont val="Arial"/>
        <family val="2"/>
      </rPr>
      <t>(In year 2, 80% of these cars will still be sharing at no additional cost.)</t>
    </r>
  </si>
  <si>
    <t>Helps those without a car</t>
  </si>
  <si>
    <t>Liftshare (Ashden case study) https://www.ashden.org/winners/liftshare</t>
  </si>
  <si>
    <t>Data provided by Liftshare.com</t>
  </si>
  <si>
    <t xml:space="preserve">Data from Liftshare; in a town with 100,000 residents: 25,000 will commute and 21,000 will commute by car in 20,000 cars, emitting 40,000 tonnes of CO2.  For cost of £100k, would take 1000 cars off road savings 2,000 tonnes CO2 per annum
</t>
  </si>
  <si>
    <t xml:space="preserve">Setting up a liftshare scheme for a town costs &lt; £50,000. Liftshare estimate that it costs an extra £20 in marketing to get each member.
For every 5 members (£100) you typically get a sharing commuter. For every sharing commuter you save 1 tonne CO2 per year. 
It therefore costs ~ £100,000 in marketing to take each 1,000 cars off the road in year 1. In year 2 80% of the commuters will still be sharing at no additional cost. </t>
  </si>
  <si>
    <t>13. Enable the rapid shift to electric vehicles through putting in place EV charging</t>
  </si>
  <si>
    <t xml:space="preserve">Where possible, travel by private vehicles should be discouraged in favour of public transport, walking and cycling.  Where private vehicles are essential, encouraging and enabling uptake of electric vehicles by providing a good network of charging infrastructure will cut carbon as well as improving air quality.  The carbon emissions of EVs are around 2/3 lower than combustion vehicles when charged from the grid. </t>
  </si>
  <si>
    <r>
      <rPr>
        <b/>
        <sz val="10"/>
        <color rgb="FF000000"/>
        <rFont val="Arial"/>
        <family val="2"/>
      </rPr>
      <t>3,440</t>
    </r>
    <r>
      <rPr>
        <sz val="10"/>
        <color rgb="FF000000"/>
        <rFont val="Arial"/>
        <family val="2"/>
      </rPr>
      <t xml:space="preserve"> (based on 6% annual increase passenger cars, vans and LGVs being EV; figure will increase year or year as proportion of vehicles becoming EV increases)</t>
    </r>
  </si>
  <si>
    <r>
      <t xml:space="preserve">£110k one off cost to fund 44 new charge points </t>
    </r>
    <r>
      <rPr>
        <sz val="10"/>
        <color rgb="FF000000"/>
        <rFont val="Arial"/>
        <family val="2"/>
      </rPr>
      <t xml:space="preserve">(at a cost of £2.5k per chargepoint with the remaining supplied from government grants). </t>
    </r>
  </si>
  <si>
    <t>https://www.theccc.org.uk/publication/plugging-gap-assessment-future-demand-britains-electric-vehicle-public-charging-network/
https://ec.europa.eu/clima/policies/transport/vehicles/heavy_en  
https://www.gov.uk/government/statistical-data-sets/energy-and-environment-data-tables-env
https://data.gov.uk/dataset/e3939ef8-30c7-4ca8-9c7c-ad9475cc9b2f/anonymised-mot-tests-and-results</t>
  </si>
  <si>
    <t xml:space="preserve">Around 29,000 charging points are needed across GB by 2030 to meet future EV charging needs (30% EVs).  Proportionally, our town would need 44 chargers.  25% of emissions come from HGVs, buses and coaches, leaving 75% for vans and cars. 
50,000 cars in our town (0.15% of 32.5million) with average emissions 135g/km (8 year old car - average age of car in the UK) and average mileage of 11,200km, = 75,600 T carbon emissions.
Vans &amp; LGVs drive 78,000m km a year. . For our town 0.15% of this is 118m km. Emissions of 158g/km, = 18,580 T.  
Total emissions for passenger cars, vans and LGVs = 87,200T CO2.  Assume 30% switch to EV and they save 66% (= typical saving for a car, reduced from 135 to 45g/km), saving = (87200*.3*.66) = 17,300T CO2 saved. 
We've suggested that councils aim to achieve this 30% by 2025 (i.e. in half the time than national projections of 2030), i.e. 3,449T CO2 pa. 
</t>
  </si>
  <si>
    <t>https://www.gov.uk/government/collections/government-grants-for-low-emission-vehicles
https://www.gov.uk/government/publications/grants-for-local-authorities-to-provide-residential-on-street-chargepoints</t>
  </si>
  <si>
    <t xml:space="preserve">Funding is available to local authorities at 75% of cost of chargepoints, up to £7.5k per chargepoint, leaving £2.5k per chargepoint for the LA to fund, i.e. 44*2.5k = £110k.  </t>
  </si>
  <si>
    <t>14.  Replace existing buses with electric buses</t>
  </si>
  <si>
    <t xml:space="preserve">Replacing diesel buses with electric ones will cut carbon and also improve air quality. Figures are taken from the Nottingham 'electric bus project' and are calculated on the basis of replacing 45 buses. </t>
  </si>
  <si>
    <r>
      <t xml:space="preserve">1,050 </t>
    </r>
    <r>
      <rPr>
        <sz val="10"/>
        <color rgb="FF000000"/>
        <rFont val="Arial"/>
        <family val="2"/>
      </rPr>
      <t>(based on replacing 15 buses)</t>
    </r>
  </si>
  <si>
    <r>
      <t xml:space="preserve">£15m one off cost </t>
    </r>
    <r>
      <rPr>
        <sz val="10"/>
        <color rgb="FF000000"/>
        <rFont val="Arial"/>
        <family val="2"/>
      </rPr>
      <t>(based on replacing 45 buses)</t>
    </r>
  </si>
  <si>
    <t>Improved air quality in city centres</t>
  </si>
  <si>
    <t>Giving those reliance on public transport access to cleaner vehicles</t>
  </si>
  <si>
    <t>Protection from fare increases linked to diesel price rises</t>
  </si>
  <si>
    <r>
      <rPr>
        <b/>
        <sz val="10"/>
        <color rgb="FF000000"/>
        <rFont val="Arial"/>
        <family val="2"/>
      </rPr>
      <t>Nottingham</t>
    </r>
    <r>
      <rPr>
        <sz val="10"/>
        <color rgb="FF000000"/>
        <rFont val="Arial"/>
        <family val="2"/>
      </rPr>
      <t xml:space="preserve"> (Ashden case study), https://www.ashden.org/winners/nottingham</t>
    </r>
  </si>
  <si>
    <t>http://www.mynottinghamnews.co.uk/new-electric-buses-power-nottinghams-clean-air-ambitions/</t>
  </si>
  <si>
    <t xml:space="preserve">In Nottingham; since starting operations in 2012, the existing electric bus fleet of 45 reached the one million mile mark earlier this year, generating fuel savings of £300,000, reductions in carbon emissions of at least 1,050 tonnes and improved air quality due to the vehicles’ zero emissions. (Nottingham City Transport has a fleet of 311 buses; Nottingham has a population of 289,000, suggests our town might need around 120 buses in total; but have just used the figure of 45 to keep it simple). </t>
  </si>
  <si>
    <t>https://www.nottinghamshire.gov.uk/newsroom/news/transport-funding-generates-four-new-county-electr
“Even more bus passengers in Nottinghamshire will therefore benefit from the quieter, sleek and pollution-free buses, thanks to zero emission bus technology which will help improve air quality and reduce CO2 emissions. 
“We are match funding this Government money as its hoped that this investment will encourage further take up of electric buses by bus operators as well as encouraging more people to use the bus</t>
  </si>
  <si>
    <t xml:space="preserve">In Nottingham example: the whole Electric Bus Project has cost over £15m, with a third coming  from Workplace Parking Levy and rest from external government grants including Department for Transport’s Green Bus Funding Round and Local Sustainable Transport Fund, Plugged in Places, Office of Low Emission Vehicle and the European Union Remourban Project. 
</t>
  </si>
  <si>
    <t>15.  Deliver a rapid transition of the council’s own fleet to electric</t>
  </si>
  <si>
    <t xml:space="preserve">Switching the council's fleet to electric vehicles (EVs) will cut carbon whilst also improving air quality. </t>
  </si>
  <si>
    <r>
      <t xml:space="preserve">547 </t>
    </r>
    <r>
      <rPr>
        <sz val="10"/>
        <color rgb="FF000000"/>
        <rFont val="Arial"/>
        <family val="2"/>
      </rPr>
      <t>(based on entire council fleet becoming EV); savings will increase as grid electricity becomes lower carbon</t>
    </r>
  </si>
  <si>
    <r>
      <t xml:space="preserve">£1.2m </t>
    </r>
    <r>
      <rPr>
        <sz val="10"/>
        <color rgb="FF000000"/>
        <rFont val="Arial"/>
        <family val="2"/>
      </rPr>
      <t xml:space="preserve">pa (comprising the additional 'whole life' vehicle cost of EVs versus combustion engine vehicles). </t>
    </r>
  </si>
  <si>
    <t>Improved air quality for all</t>
  </si>
  <si>
    <t>Will become a requirement nationally so proactive work is preparing taxi drivers for this change</t>
  </si>
  <si>
    <r>
      <rPr>
        <b/>
        <sz val="10"/>
        <color rgb="FF000000"/>
        <rFont val="Arial"/>
        <family val="2"/>
      </rPr>
      <t>Leeds City Council</t>
    </r>
    <r>
      <rPr>
        <sz val="10"/>
        <color rgb="FF000000"/>
        <rFont val="Arial"/>
        <family val="2"/>
      </rPr>
      <t xml:space="preserve"> https://www.parliament.uk/documents/commons-committees/business-energy-and-industrial-strategy/Correspondence/04%20Leeds%20City%20Council%20EV%20briefing.pdf</t>
    </r>
  </si>
  <si>
    <t>https://www.harlow.gov.uk/carbon-data</t>
  </si>
  <si>
    <t xml:space="preserve">Harlow (similar population to our town); total fleet CO2 is 830T CO2.  Average reduction from switch to EV is 66% (see action above) =  be 547T CO2. </t>
  </si>
  <si>
    <t xml:space="preserve">Leeds has 1133 vehicles.  Population 474,000.  Pro rata our town would have 239 vehicles.   According to Leeds paper, annual additional 'whole life' cost of each EV vehicle is around £5k. </t>
  </si>
  <si>
    <t>16. Require all taxis to be electric through licensing</t>
  </si>
  <si>
    <t>Councils are responsible for licensing taxis and could require all taxis to be electric vehicles by a certain date. Councils can provide support through providing planning permission for electric vehicle-only taxi ranks and subsidised licensing fees.  Figures are based on 435 taxis, with a 60% reduction in CO2 through switching to EVs.</t>
  </si>
  <si>
    <r>
      <t>£18k pa</t>
    </r>
    <r>
      <rPr>
        <sz val="10"/>
        <rFont val="Arial"/>
        <family val="2"/>
      </rPr>
      <t xml:space="preserve"> (for 2 days a week of an officer to engage with taxi drivers and ensure planning provision is made for EV ranks)</t>
    </r>
  </si>
  <si>
    <t>Air quality</t>
  </si>
  <si>
    <r>
      <rPr>
        <b/>
        <sz val="10"/>
        <color rgb="FF000000"/>
        <rFont val="Arial"/>
        <family val="2"/>
      </rPr>
      <t>Cambridge Council motion on electric taxis</t>
    </r>
    <r>
      <rPr>
        <sz val="10"/>
        <color rgb="FF000000"/>
        <rFont val="Arial"/>
        <family val="2"/>
      </rPr>
      <t xml:space="preserve"> https://democracy.cambridge.gov.uk/mgIssueHistoryHome.aspx?IId=22655&amp;PlanId=182&amp;RPID=0 and licensing exemptions https://www.cambridge.gov.uk/taxi-licensing-fees
</t>
    </r>
    <r>
      <rPr>
        <b/>
        <sz val="10"/>
        <color rgb="FF000000"/>
        <rFont val="Arial"/>
        <family val="2"/>
      </rPr>
      <t xml:space="preserve">TfL /GLA licensing requirements and grants for ultra-low emission taxis </t>
    </r>
    <r>
      <rPr>
        <sz val="10"/>
        <color rgb="FF000000"/>
        <rFont val="Arial"/>
        <family val="2"/>
      </rPr>
      <t>https://tfl.gov.uk/info-for/taxis-and-private-hire/emissions-standards-for-taxis"</t>
    </r>
  </si>
  <si>
    <t>https://www.insuretaxi.com/2016/08/taxi-driver-survey-2016/DforT - Taxi and Private Hire Vehicle Statistics, England 2018</t>
  </si>
  <si>
    <t xml:space="preserve">Estimated; 2 day a week of someone's time to engage with taxi drivers and ensure planning  provision made for the EV ranks. </t>
  </si>
  <si>
    <t>17.  Reduce the need to own and use a car through managing developments in the local plan</t>
  </si>
  <si>
    <t xml:space="preserve">Good land-use planning is critical in reducing the need for car travel. Councils can use their planning powers to avoid urban sprawl and ensure that new developments are centred around good public transport thus reducing private car use. </t>
  </si>
  <si>
    <r>
      <t xml:space="preserve">230 </t>
    </r>
    <r>
      <rPr>
        <sz val="10"/>
        <color rgb="FF000000"/>
        <rFont val="Arial"/>
        <family val="2"/>
      </rPr>
      <t>(increasing each year)</t>
    </r>
  </si>
  <si>
    <r>
      <t>0</t>
    </r>
    <r>
      <rPr>
        <sz val="10"/>
        <color rgb="FF000000"/>
        <rFont val="Arial"/>
        <family val="2"/>
      </rPr>
      <t xml:space="preserve"> (achieved through planning policies alone; further savings would be achieved through investment in public transport)</t>
    </r>
  </si>
  <si>
    <t>Can save householder s money as they don't need a car</t>
  </si>
  <si>
    <t>Ensuring access to public transport for all</t>
  </si>
  <si>
    <t>Protection from future fuel price increases</t>
  </si>
  <si>
    <r>
      <rPr>
        <b/>
        <sz val="10"/>
        <color rgb="FF000000"/>
        <rFont val="Arial"/>
        <family val="2"/>
      </rPr>
      <t>Transport for New Homes</t>
    </r>
    <r>
      <rPr>
        <sz val="10"/>
        <color rgb="FF000000"/>
        <rFont val="Arial"/>
        <family val="2"/>
      </rPr>
      <t xml:space="preserve"> - checklist for new developments http://www.transportfornewhomes.org.uk/</t>
    </r>
  </si>
  <si>
    <t>https://policy.friendsoftheearth.uk/sites/files/policy/documents/2019-01/Planning_for_less_car_use_final.pdf
https://www.theguardian.com/money/2019/jan/14/average-uk-car-mileage-falls-again-on-back-of-higher-petrol-prices
http://www.aef.org.uk/downloads/Grams_CO2_transportmodesUK.pdf
https://ec.europa.eu/clima/news/articles/news_2012062002_en</t>
  </si>
  <si>
    <t xml:space="preserve">Assuming 300 new homes pa in our town (as per action above). If these homes were concentrated in existing urban areas, rather than extending outwards or developing new settlements, car mileage for new residents could be halved. These estimates are based on the differences between the annual car mileage of an average resident of a large city versus a smaller settlement or rural/isolated settlement from three separate sources, emissions of an average conventional car and electric car in 2030, and assuming that electric cars form 50% of the new car market in 2030.  (NB Have worked out annual savings; have ignored the electric car element as proportion at the moment is very low.)
Cars travelled an average of 7,134 miles in 2017; halving this = 3,565 miles per car.  For 300 homes = 1,069,500 fewer miles travelled, = 1,700,000km
Average emission of 2011 car in CO2 per kilometre; average 0.135kg/km, i.e. 230 tonnes CO2 </t>
  </si>
  <si>
    <t xml:space="preserve">No cost; it's down to planning policies. (Investment in public transport or cycling infrastructure would further support action in this area though.) </t>
  </si>
  <si>
    <t>COUNCIL ESTATE</t>
  </si>
  <si>
    <r>
      <t>£42k</t>
    </r>
    <r>
      <rPr>
        <sz val="10"/>
        <color rgb="FF000000"/>
        <rFont val="Arial"/>
        <family val="2"/>
      </rPr>
      <t xml:space="preserve"> pa to cover cost of energy saving campaign; but should achieve savings of around £20k per annum. </t>
    </r>
  </si>
  <si>
    <t>Cost savings for the council</t>
  </si>
  <si>
    <t xml:space="preserve">LB Islington https://www.carbontrust.com/media/196392/ctv028-local-authorities.pdf </t>
  </si>
  <si>
    <t>Carbon Trust (2012), Local
authorities: Saving energy in local authority buildings, https://www.carbontrust.com/media/196392/ctv028-local-authorities.pdf</t>
  </si>
  <si>
    <t>Islington Council and the Carbon Trust ran an energy efficiency campaign aimed at staff and schools which save £43,000 and 196T CO2 pa.
Islington population is 235,000. So this saving would equate in our town to 83T pa (0.4255 * 196)</t>
  </si>
  <si>
    <t>Carbon Trust and Islington case study: in Carbon Trust (2012), Local
authorities: Saving energy in local authority buildings, https://www.carbontrust.com/media/196392/ctv028-local-authorities.pdf (p39)
Carbon Trust (2010), Creating an awareness campaign, https://www.carbontrust.com/media/13089/ctg056_creating_an_awareness_campaign.pdf</t>
  </si>
  <si>
    <t xml:space="preserve">Carbon Trust estimates that the cost of a campaign is 1-2% of an annual energy bill and that local authority energy expenditure can typically be £8.5-12m. 1.5% of £10.25m = £153,750
England population is 55.62m. Ave pop for each unitary and county council = 368,344
So cost of energy campaign per 100,000 residents (100,000/368,344 = 0.2714) = £41,740 (0.2714 * 153,750).  
</t>
  </si>
  <si>
    <t>19. Ensure council’s procurement strategy specifies that low carbon lights and appliances are procured</t>
  </si>
  <si>
    <t>When equipment is purchased, making sure it's the most energy efficient type will cut carbon emissions; for example, A-rated computer screens.</t>
  </si>
  <si>
    <r>
      <t xml:space="preserve">124 </t>
    </r>
    <r>
      <rPr>
        <sz val="10"/>
        <color rgb="FF000000"/>
        <rFont val="Arial"/>
        <family val="2"/>
      </rPr>
      <t>(based on achieving a 10% saving of energy used for lights and appliances)</t>
    </r>
  </si>
  <si>
    <r>
      <t xml:space="preserve">0 </t>
    </r>
    <r>
      <rPr>
        <sz val="10"/>
        <color rgb="FF000000"/>
        <rFont val="Arial"/>
        <family val="2"/>
      </rPr>
      <t>(achieved through a change to the procurement policy; more efficient appliances don't always cost more and where they do, they will usually pay for themselves quite quickly through energy savings)</t>
    </r>
  </si>
  <si>
    <t>Durham County Council http://www.durham.gov.uk/media/7909/Sustainable-Buying-Standard-Electrical-Equipment/pdf/SustainableBuyingStandardForElectricalEquipment.pdf</t>
  </si>
  <si>
    <t xml:space="preserve">The energy consumption of local authorities is estimated to be at least 26 billion kWh per year. This results in annual CO2 emissions of more than 6.9 Mt.  0.15% of this is 10,350 tonnes.  12% of this energy is used in lights and appliances i.e. 1,242 tonnes.  We've estimated 10% savings.  (Carbon Trust guides refer to LCD computer screens and LEDs, which deliver much higher savings - up to 50% - but I imagine most councils would have these now?)  </t>
  </si>
  <si>
    <t xml:space="preserve">More efficient appliances don't always cost more money and if they do, they will usually pay for themselves quickly.  </t>
  </si>
  <si>
    <t>20. Upgrade the insulation and heating systems of council buildings, taking advantage of interest free finance available</t>
  </si>
  <si>
    <t>The energy used by councils results in annual emissions of around 7 million tonnes of CO2.  Interest free loans are available to upgrade heating and controls which can cut the energy used for heating by about 20%.</t>
  </si>
  <si>
    <r>
      <t xml:space="preserve">1,386 </t>
    </r>
    <r>
      <rPr>
        <sz val="10"/>
        <color rgb="FF000000"/>
        <rFont val="Arial"/>
        <family val="2"/>
      </rPr>
      <t>(based on cutting energy used for heating by 20%)</t>
    </r>
  </si>
  <si>
    <r>
      <t>£45k pa</t>
    </r>
    <r>
      <rPr>
        <sz val="10"/>
        <color rgb="FF000000"/>
        <rFont val="Arial"/>
        <family val="2"/>
      </rPr>
      <t xml:space="preserve"> (to cover cost of energy manager; cost of controls could be covered through interest free Salix finance, repaid through bill savings)</t>
    </r>
    <r>
      <rPr>
        <b/>
        <sz val="10"/>
        <color rgb="FF000000"/>
        <rFont val="Arial"/>
        <family val="2"/>
      </rPr>
      <t xml:space="preserve"> - but will be more than covered by savings. </t>
    </r>
  </si>
  <si>
    <t>Salix case studies - https://www.salixfinance.co.uk/knowledge-share/case-studies</t>
  </si>
  <si>
    <t>https://www.carbontrust.com/media/7375/ctv032_building_controls.pdf</t>
  </si>
  <si>
    <t>The energy consumption of local authorities is estimated to be 26 billion kWh per year. (Assumed UK). This results in annual CO2 emissions of more than 6.9 Mt.  For our town this would be 10,350 tonnes. 67% of energy is for space heating, i.e. 6,934 tonnes.  (Though gas heating less carbon intensive than electricity use?) According to the Carbon  Trust, good controls can save 15-35% of heating costs https://www.carbontrust.com/media/7375/ctv032_building_controls.pdf.  20% savings would equate to 1,386 tonnes</t>
  </si>
  <si>
    <t>Interest free Salix finance is available for measures with a payback of less than 5 years.  Have costed for an energy manager</t>
  </si>
  <si>
    <t>21. Switch street lighting to well-designed and well directed LED lights</t>
  </si>
  <si>
    <t>Councils responsible for street lighting could upgrade to more efficient LED street lighting to save both CO2 emissions and lifetime running costs</t>
  </si>
  <si>
    <r>
      <t xml:space="preserve">£45k per annum </t>
    </r>
    <r>
      <rPr>
        <sz val="10"/>
        <color rgb="FF000000"/>
        <rFont val="Arial"/>
        <family val="2"/>
      </rPr>
      <t xml:space="preserve">(to cover cost of energy manager; the lights may cost around £3m but interest free loan finance available through Salix - for measures with a payback of less than 5 years - with repayments paid from bill savings). Salary should be covered by savings. </t>
    </r>
  </si>
  <si>
    <t>Improved light quality</t>
  </si>
  <si>
    <t>Substantial cost savings for the council</t>
  </si>
  <si>
    <t>Improved lighting and reduced crime</t>
  </si>
  <si>
    <t>Green Investment Bank, 2014: Market report - low energy streetlighting 
LGIU, facts and figures: https://www.lgiu.org.uk/local-government-facts-and-figures/
EST: https://business.energysavingtrust.org.uk/news-opinion/towards-brighter-future-street-lighting
10:10 Islington case study: https://1010uk.org/articles/islingtons-street-lamps-are-going-led</t>
  </si>
  <si>
    <t>7.4m street lights In UK (GIB, 2014). 1 in 5 street lights is LED (EST) = 5.92m not LED. 80% of lighting is in England (GIB, 2014) = 4,736,000 street lights that need upgrading.  (These figures now rather out of date but comprise most recent data we can find.)
England population = 55.62 million; 0.085 upgradable street lights per person, or 8515 street lights per 100,000 residents
Islington plan to replace 11,350 street lights to LEDs with CMS (Central Management System) control. This will save 1,414 tonnes of CO2 each year. This would equate to 1060 tonnes (*0.75) of CO2 each year per 100,000 residents if these savings were typical</t>
  </si>
  <si>
    <t>10:10 Islington case study</t>
  </si>
  <si>
    <t xml:space="preserve">Costs to Islington for replacing 11,350 street lights to LEDs with CMS (Central Management System) control = £4m
Cost for 8514 street lights (av per 100,000 residents in England) would be £3m (£4m * 0.75) - but interest free Salix finance available for this with repayments funded through bill savings </t>
  </si>
  <si>
    <t xml:space="preserve">22. Require the integration of renewable energy such as solar thermal, PV or heat pumps in local authority owned buildings </t>
  </si>
  <si>
    <t xml:space="preserve">Installing renewable energy such as solar thermal, PV or heat pumps on local authority owned buildings will cut carbon whilst also reducing the council's energy bill. </t>
  </si>
  <si>
    <r>
      <t xml:space="preserve">1,035 </t>
    </r>
    <r>
      <rPr>
        <sz val="10"/>
        <color rgb="FF000000"/>
        <rFont val="Arial"/>
        <family val="2"/>
      </rPr>
      <t>(based on supplying 10% of the council's energy use through on or near-site renewables)</t>
    </r>
  </si>
  <si>
    <r>
      <t xml:space="preserve">£0.8m one off cost </t>
    </r>
    <r>
      <rPr>
        <sz val="10"/>
        <color rgb="FF000000"/>
        <rFont val="Arial"/>
        <family val="2"/>
      </rPr>
      <t xml:space="preserve">(based on a 1MW heat pump) - but income will be generated from the government's Renewable Heat Incentive. </t>
    </r>
  </si>
  <si>
    <t>Can save or generate money</t>
  </si>
  <si>
    <t>Various case studies available at https://www.localgov.co.uk/Renewables</t>
  </si>
  <si>
    <t>https://www.carbontrust.com/resources/guides/sector-based-advice/local-government/</t>
  </si>
  <si>
    <t xml:space="preserve">The energy consumption of local authorities is estimated to be 26 billion kWh per year. (Assumed UK). This results in annual CO2 emissions of more than 6.9 Mt.  For our town this would be 39GWh, and 10,350 tonnes CO2. If 10% of this could be supplied with on-near-site renewable energy: = 1,035 tonnes. </t>
  </si>
  <si>
    <t>https://www.growsave.co.uk/userFiles/3._heat_pumps.pdf</t>
  </si>
  <si>
    <t>Energy use by our town is 0.0015x26BkWh = 39,000MWh.  Supplying 10% from renewables means 3,900MWh per annum.  This could be from a 1MW heat pump (cost around £0.8m), generating 4,380MWh. (Heat pump cheaper than solar PV particularly given RHI)</t>
  </si>
  <si>
    <t>POWER GENERATION</t>
  </si>
  <si>
    <t>23. Identify areas suitable for renewable energy in the local plan</t>
  </si>
  <si>
    <t xml:space="preserve">Most councils could dramatically increase the amount of renewable energy generation in their area. Average renewable capacity for a district council like our town is around 32MW, whereas the 'best in class' has 172MW.  Increasing renewable capacity depends on finding suitable sites; 1MW of wind capacity requires 25-64 acres of land, whereas 1MW of solar PV requires around 4 acres.  (However, solar PV has a lower 'capacity factor' than wind, meaning three times as much solar capacity would be required to generate the same amount of energy as wind.)  </t>
  </si>
  <si>
    <r>
      <t xml:space="preserve">180,000 </t>
    </r>
    <r>
      <rPr>
        <sz val="10"/>
        <color rgb="FF000000"/>
        <rFont val="Arial"/>
        <family val="2"/>
      </rPr>
      <t>(based on an increase in renewable capacity of 140MW , comprising wind turbines with 30% capacity)</t>
    </r>
  </si>
  <si>
    <r>
      <t xml:space="preserve">£45k pa </t>
    </r>
    <r>
      <rPr>
        <sz val="10"/>
        <color rgb="FF000000"/>
        <rFont val="Arial"/>
        <family val="2"/>
      </rPr>
      <t>(to cover a half-time officer to identify sites and encourage investment)</t>
    </r>
  </si>
  <si>
    <t>If the renewable energy is locally owned (e.g. community energy) it can generate income for local people</t>
  </si>
  <si>
    <r>
      <rPr>
        <b/>
        <sz val="10"/>
        <color rgb="FF000000"/>
        <rFont val="Arial"/>
        <family val="2"/>
      </rPr>
      <t>Various case studies</t>
    </r>
    <r>
      <rPr>
        <sz val="10"/>
        <color rgb="FF000000"/>
        <rFont val="Arial"/>
        <family val="2"/>
      </rPr>
      <t xml:space="preserve"> available at https://www.localgov.co.uk/Renewables</t>
    </r>
  </si>
  <si>
    <t>Friends of the Earth local authority data
http://www.aweo.org/windarea.html
Parliament UK, Carbon Footprint of Electricity Generation 2011</t>
  </si>
  <si>
    <t xml:space="preserve">On renewable energy, for district councils like our one, the best in class is 172MW (South Gloucestershire) (excluding biomass burning, incineration and marine renewables), whereas the average in this category is 32.5 MW. 
ECI gives 30% capacity factor for wind, so 140MW (difference between average and best in class) of wind energy would generate 368,000MWh.  Each MW requires about 64 acres (in an array, or 25 acres for a single line perpendicular to the wind).  
If replacing gas, CCGT emits 488gCO2/kWh.So 368,000MWh is equivalent to 180,000 tonnes CO2.  </t>
  </si>
  <si>
    <t>Allows for half time officer to identify sites and encourage investment</t>
  </si>
  <si>
    <r>
      <t xml:space="preserve">31,000 </t>
    </r>
    <r>
      <rPr>
        <sz val="10"/>
        <color rgb="FF000000"/>
        <rFont val="Arial"/>
        <family val="2"/>
      </rPr>
      <t>(based on replacing a CCGT power station)</t>
    </r>
  </si>
  <si>
    <t>Cheaper bills for residents</t>
  </si>
  <si>
    <t>https://www.theengineer.co.uk/warrington-solar-project/</t>
  </si>
  <si>
    <t>Figures based on those given in the Warrington example and checked by Ashden UK programme manager; Warrington scheme provides energy for 18,000 homes at (say) 3.5MWh/year - saving is 64,750 GWh or just under 18kt of grid energy.  If replacing a CCGT the figure is higher - around 31kT. . The 25kt figure was probably right a few years ago. But as noted above, if you go for CCGT replacement (0.488), then the figure is higher, at over 31kt.</t>
  </si>
  <si>
    <t xml:space="preserve">Based on the Warrington example </t>
  </si>
  <si>
    <t>WASTE</t>
  </si>
  <si>
    <t>25. Cut the council's paper waste by offering papers electronically</t>
  </si>
  <si>
    <t>Local authorities use 5.3 million reams of paper a year, requiring 292,000 trees to be felled. Moving to electronic meeting systems could dramatically reduce this waste.</t>
  </si>
  <si>
    <r>
      <t xml:space="preserve">6 </t>
    </r>
    <r>
      <rPr>
        <sz val="10"/>
        <color rgb="FF000000"/>
        <rFont val="Arial"/>
        <family val="2"/>
      </rPr>
      <t>(based on halving the amount of paper used)</t>
    </r>
  </si>
  <si>
    <t>Will save the council money</t>
  </si>
  <si>
    <r>
      <rPr>
        <b/>
        <sz val="10"/>
        <color rgb="FF000000"/>
        <rFont val="Arial"/>
        <family val="2"/>
      </rPr>
      <t>Buckinghamshire CC</t>
    </r>
    <r>
      <rPr>
        <sz val="10"/>
        <color rgb="FF000000"/>
        <rFont val="Arial"/>
        <family val="2"/>
      </rPr>
      <t xml:space="preserve"> - https://pages.azeusconvene.co.uk/bucks-county-council-casestudy?__hstc=120941838.b606bad2fcc5bad2bb82560abfc498b2.1572520703984.1572520703984.1572520703984.1&amp;__hssc=120941838.1.1572520703985&amp;__hsfp=3217936461</t>
    </r>
  </si>
  <si>
    <t>https://www.countycouncilsnetwork.org.uk/azeus-convene-paper-waste-in-local-government-how-it-affects-carbon-emissions-targets/</t>
  </si>
  <si>
    <t xml:space="preserve">Local authorities used  5.3 million reams of paper in 2017. 92% of this comes from virgin (not recycled) sources on average, meaning that 292,000 trees were felled to provide this paper.  This resulted in 8,400T CO2 emitted to the environment each year.  For our town that would be 12.6 tonnes. Suggest aim to halve this by reducing paper needed for meetings (examples given in the source). </t>
  </si>
  <si>
    <t xml:space="preserve">There are free services for electronic meetings, but many councils may want the increased functionality of a paid for service.  Costs vary - estimated cost for a fairly basic service included.  Cutting paper use by 50% will mean purchasing around 5,000 fewer reams of paper; at a cost of £4 per ream, this would save £20,000 making it a cost positive action. </t>
  </si>
  <si>
    <t>26. Use food waste according to the food waste hierarchy of prevent, reuse, recycle, and use remaining biodegradable waste to generate biogas</t>
  </si>
  <si>
    <t>10 million tonnes of food are thrown away in the UK each year, generating 20 million tonnes of CO2. Generating electricity from biogas food waste will cut emissions.</t>
  </si>
  <si>
    <r>
      <t xml:space="preserve">2,635 </t>
    </r>
    <r>
      <rPr>
        <sz val="10"/>
        <color rgb="FF000000"/>
        <rFont val="Arial"/>
        <family val="2"/>
      </rPr>
      <t>(based on all food waste being used in the biogas plant - doesn't include the avoided methane from reduced landfill)</t>
    </r>
  </si>
  <si>
    <r>
      <t>£40k per annum</t>
    </r>
    <r>
      <rPr>
        <sz val="10"/>
        <color rgb="FF000000"/>
        <rFont val="Arial"/>
        <family val="2"/>
      </rPr>
      <t xml:space="preserve"> for an officer to engage with stakeholders on food waste </t>
    </r>
    <r>
      <rPr>
        <b/>
        <sz val="10"/>
        <color rgb="FF000000"/>
        <rFont val="Arial"/>
        <family val="2"/>
      </rPr>
      <t xml:space="preserve">
£16m total cost for biogas plant </t>
    </r>
    <r>
      <rPr>
        <sz val="10"/>
        <color rgb="FF000000"/>
        <rFont val="Arial"/>
        <family val="2"/>
      </rPr>
      <t>(however, this will generate income including from the Renewable Heat Incentive)</t>
    </r>
  </si>
  <si>
    <t>Cost savings plus income generation</t>
  </si>
  <si>
    <t>http://www.wrap.org.uk/sites/files/wrap/Estimates_%20in_the_UK_Jan17.pdf
http://www.biogas-info.co.uk/about/faqs/
https://www.gla.ac.uk/media/media_392686_en.pdf</t>
  </si>
  <si>
    <t xml:space="preserve">UK annual food waste 10 million tonnes. Our town: 18000 tonnes.  Digesting 1 tonne of food waste can generate about 300 kWh of electricity. 18000 tonnes = 5,400mWh electricity.   1MWh electricity from CCGT = 488kgCO2, so replacing 5,400 MWh with electricity from biogas will save 1900 tonnes CO2 per annum.  (Also generates heat; not included in figures). 
</t>
  </si>
  <si>
    <t>https://pdf.euro.savills.co.uk/uk/rural---other/spotlight---farm-anaerobic-digestion---growth-and-performance---2018.pdf</t>
  </si>
  <si>
    <t xml:space="preserve">A plant producing 5,400MWh per annum; assuming 60% capacity factor, = 7MW plant.  Cost of a 3MW plant is around £8m; so estimated cost around £16m.   But it will generate revenue from electricity plus eligible for the Renewable Heat Incentive.  </t>
  </si>
  <si>
    <t>LAND USE</t>
  </si>
  <si>
    <t>27. Increase tree cover on council owned land and on streets; update local planning strategies to encourage nature based solutions such as increasing tree cover across the council area</t>
  </si>
  <si>
    <t xml:space="preserve">Increasing tree cover provides a valuable carbon 'sink' whilst also supporting nature, improving soil, reducing overheating and improving flood protection.  Councils can also encourage citizens and businesses to plant trees. </t>
  </si>
  <si>
    <r>
      <t>52</t>
    </r>
    <r>
      <rPr>
        <sz val="10"/>
        <color rgb="FF000000"/>
        <rFont val="Arial"/>
        <family val="2"/>
      </rPr>
      <t xml:space="preserve"> (based on 2,350 trees each absorbing 22kg CO2 per annum)</t>
    </r>
  </si>
  <si>
    <t>Reduces air pollution; increases wellbeing</t>
  </si>
  <si>
    <t>More attractive place to do business</t>
  </si>
  <si>
    <t>Brings greenery to all parts of the city</t>
  </si>
  <si>
    <t>Reduces flooding</t>
  </si>
  <si>
    <r>
      <rPr>
        <b/>
        <sz val="10"/>
        <color rgb="FF000000"/>
        <rFont val="Arial"/>
        <family val="2"/>
      </rPr>
      <t>Bristol</t>
    </r>
    <r>
      <rPr>
        <sz val="10"/>
        <color rgb="FF000000"/>
        <rFont val="Arial"/>
        <family val="2"/>
      </rPr>
      <t xml:space="preserve"> https://bristoltreeforum.org/2019/04/09/bristols-i-tree-eco-survey-is-published/ 
</t>
    </r>
    <r>
      <rPr>
        <b/>
        <sz val="10"/>
        <color rgb="FF000000"/>
        <rFont val="Arial"/>
        <family val="2"/>
      </rPr>
      <t>Manchester</t>
    </r>
    <r>
      <rPr>
        <sz val="10"/>
        <color rgb="FF000000"/>
        <rFont val="Arial"/>
        <family val="2"/>
      </rPr>
      <t xml:space="preserve"> http://www.manchesterclimate.com/content/grow-green</t>
    </r>
  </si>
  <si>
    <t>http://www.carbonify.com/carbon-calculator.htm</t>
  </si>
  <si>
    <t xml:space="preserve">Each tree can absorb around 22kg CO2 per annum.  Under this scenario, 100 street trees and 2,250 other tree; total carbon absorbed: 52T CO2 pa </t>
  </si>
  <si>
    <t>Ashden UK programme manager research</t>
  </si>
  <si>
    <t xml:space="preserve">Street trees cost £2-5k per tree if planted properly.   On open land (including grassy areas around social housing), you can plant up 2,250 trees per hectare for around £8,500.  We've assumed a hectare of planting, plus 100 street trees at average of £3k each - £300,000 a year.  Plus cost of an officer to work with citizens/businesses/charities to encourage tree planting. </t>
  </si>
  <si>
    <t>INFLUENCING OTHERS</t>
  </si>
  <si>
    <t>28. Support particularly SME businesses to access funds and expertise for reducing carbon pollution</t>
  </si>
  <si>
    <t xml:space="preserve">Most small and medium sized businesses could reduce their carbon pollution through fairly simple, inexpensive measures; councils can support them to access funds and resources to help with this.  </t>
  </si>
  <si>
    <r>
      <t xml:space="preserve">420 </t>
    </r>
    <r>
      <rPr>
        <sz val="10"/>
        <color rgb="FF000000"/>
        <rFont val="Arial"/>
        <family val="2"/>
      </rPr>
      <t xml:space="preserve">(based on 20 organisations a year accessing funds and each saving 21 tonnes of CO2 per annum). </t>
    </r>
  </si>
  <si>
    <r>
      <t>£45k per annum</t>
    </r>
    <r>
      <rPr>
        <sz val="10"/>
        <color rgb="FF000000"/>
        <rFont val="Arial"/>
        <family val="2"/>
      </rPr>
      <t xml:space="preserve"> (to cover a half time officer to ensure effective signposting to grants and support)</t>
    </r>
  </si>
  <si>
    <t>Cut business costs and make businesses more viable</t>
  </si>
  <si>
    <r>
      <rPr>
        <b/>
        <sz val="10"/>
        <color rgb="FF000000"/>
        <rFont val="Arial"/>
        <family val="2"/>
      </rPr>
      <t>Green Business Fund</t>
    </r>
    <r>
      <rPr>
        <sz val="10"/>
        <color rgb="FF000000"/>
        <rFont val="Arial"/>
        <family val="2"/>
      </rPr>
      <t xml:space="preserve"> - https://www.carbontrust.com/client-services/programmes/green-business-fund/</t>
    </r>
  </si>
  <si>
    <t>Defra, 2018, 2018 greenhouse gas emission factors 
https://www.fsb.org.uk/media-centre/small-business-statistics</t>
  </si>
  <si>
    <t xml:space="preserve">Since 2016, the Green Business Fund has supported hundreds of small businesses to identify an average potential saving of £8,230 on their energy spend.  Assuming half electricity (14p/kWh) and half gas (4p/kWh), this equates to average cost of 9p/kWh; meaning the savings equate to 91 MWh saved.   1MWh electricity = 277kgCO2, 1MWh gas = 184kgCO2. Assuming savings split between gas and electricity; 45.5MWh electricity = 13TCO2, 45.5MWh gas = 8TCO2, total = 21 tonnes CO2 per SME accessing the fund.  There are 5.7M SMEs in the UK, which equates to around 10,000 in our town.  Setting a target of getting 20 organisations per annum to access the fund would equate to savings of 420 tonnes. </t>
  </si>
  <si>
    <t>2 days a week to engage and signpost.</t>
  </si>
  <si>
    <t>29. Encourage and support schools to cut carbon e.g. through participating in the LESS CO2 programme and through accessing Salix finance</t>
  </si>
  <si>
    <t xml:space="preserve">Collectively, UK schools could reduce energy costs by around £44 million per year through simple energy efficiency measures, which would prevent 625,000 tonnes of CO2 from entering the atmosphere.  </t>
  </si>
  <si>
    <r>
      <t>£45k per annum</t>
    </r>
    <r>
      <rPr>
        <sz val="10"/>
        <color rgb="FF000000"/>
        <rFont val="Arial"/>
        <family val="2"/>
      </rPr>
      <t xml:space="preserve"> to cover a full time person to support schools in accessing programmes like Salix Finance and LESSCO2.</t>
    </r>
  </si>
  <si>
    <t>Better quality lighting may improve wellbeing</t>
  </si>
  <si>
    <t>Savings can be spent by school on other items</t>
  </si>
  <si>
    <t>Less impact of future price rises</t>
  </si>
  <si>
    <r>
      <rPr>
        <b/>
        <sz val="10"/>
        <color rgb="FF000000"/>
        <rFont val="Arial"/>
        <family val="2"/>
      </rPr>
      <t>LESSCO2 case studies</t>
    </r>
    <r>
      <rPr>
        <sz val="10"/>
        <color rgb="FF000000"/>
        <rFont val="Arial"/>
        <family val="2"/>
      </rPr>
      <t xml:space="preserve"> - http://www.lessco2.org.uk/schools</t>
    </r>
  </si>
  <si>
    <t>https://www.carbontrust.com/resources/guides/sector-based-advice/schools/</t>
  </si>
  <si>
    <t xml:space="preserve">Schools could cut 625,000 TCO2 per annum.  Our town has 0.15% of UK population, so 0.15% would be 937 tonnes CO2 pa. </t>
  </si>
  <si>
    <t>Alex at Ashden</t>
  </si>
  <si>
    <t xml:space="preserve">Cost allows for half time person to liaise with schools to support them in accessing Salix Finance, LESS CO2. </t>
  </si>
  <si>
    <r>
      <t xml:space="preserve">581 </t>
    </r>
    <r>
      <rPr>
        <sz val="10"/>
        <color rgb="FF000000"/>
        <rFont val="Arial"/>
        <family val="2"/>
      </rPr>
      <t>(based on 15,700 pupils eating 195 school lunches a  year with 0.19kg CO2 saved per meal)</t>
    </r>
  </si>
  <si>
    <t>Encourages healthier eating and reduced obesity</t>
  </si>
  <si>
    <t>Brings healthier eating options to all</t>
  </si>
  <si>
    <r>
      <rPr>
        <b/>
        <sz val="10"/>
        <color rgb="FF000000"/>
        <rFont val="Arial"/>
        <family val="2"/>
      </rPr>
      <t>Bristol City Council Good Food and Catering Procurement Policy</t>
    </r>
    <r>
      <rPr>
        <sz val="10"/>
        <color rgb="FF000000"/>
        <rFont val="Arial"/>
        <family val="2"/>
      </rPr>
      <t xml:space="preserve"> - https://www.bristol.gov.uk/documents/20182/33379/Good+Food+and+Catering+Procurement+Policy+%28Framework%29+2018.pdf/d7f8f476-5a7b-cf17-19df-cb29f0b2dcb8</t>
    </r>
  </si>
  <si>
    <t>https://www.fcrn.org.uk/research-library/contribution-healthy-and-unhealthy-primary-school-meals-greenhouse-gas-emissions</t>
  </si>
  <si>
    <t>Mean greenhouse gas emission (GHGE) value/school lunch = 0.72KgCO2e. The total GHGEs due to primary school meals in England per year is 578.1 million KgCO2e.  When healthy meals are defined by salt, saturated fat and sugar levels, the mean GHGE of healthy school lunches was 0.54 (0.47–1.46) KgCO2e and the mean GHGE of unhealthy school lunches was 0.81 (0.57–1.44) KgCO2e.  So changing all meals to healthy options would reduce carbon emissions by (0.72-0.53)kgCO2e per meal, i.e. 0.19kgCO2e. For this exercise, we've assumed savings are same for secondary school pupils,  Our town has 0.18% of the country's 8.74M pupils so 15,700 pupils.  195 school lunches per year; total annual savings = 195*15700*.19  (GHGE similar for packed lunch as school lunch.)</t>
  </si>
  <si>
    <t xml:space="preserve">Cost allows for half time person to liaise with schools to support them in changing their school meals provision and engaging with pupils.   </t>
  </si>
  <si>
    <t xml:space="preserve">Councils spend millions of pounds buying good and services; they can ensure that their suppliers are doing everything they can to minimise their carbon pollution.  Figures are based on a council spending £71 million pa. </t>
  </si>
  <si>
    <t>Should help businesses be more competitive</t>
  </si>
  <si>
    <t xml:space="preserve">Will help businesses become resilient to future energy price rises. </t>
  </si>
  <si>
    <t>http://library.sps-consultancy.co.uk/documents/guidance-policy-and-practice/carbon-footprint-of-london-local-authority-procurement.pdf
https://publications.parliament.uk/pa/cm201719/cmselect/cmpubacc/1775/1775.pdf</t>
  </si>
  <si>
    <t xml:space="preserve">On average, every £1m of expenditure by local authorities in London resulted in 337 tonnes of GHG emissions, measured in carbon dioxide equivalent (CO2e), ranging from 167 tCO2e to 674 tCO2e/£ mn. For average council, to achieve levels of the best would mean a saving of 170tCO2e per £1m spend.  English local authorities spent £39.7 billion on providing services in 2016-17. Pro rata, our council would spend £71 million per annum. Assuming carbon emissions are at the average levels (for London) and reduce to the best (for London), this would equate to 71*170tCO2e, or 12,070 tonnes CO2. </t>
  </si>
  <si>
    <t xml:space="preserve">Cost allows for 2.5 days a week for an officer to change procurement specifications, engage with suppliers and check bids. </t>
  </si>
  <si>
    <t>CONVERSION FACTORS</t>
  </si>
  <si>
    <t>Population</t>
  </si>
  <si>
    <t>UK population</t>
  </si>
  <si>
    <t>Our town as a proportion of the UK population</t>
  </si>
  <si>
    <t>England popultion</t>
  </si>
  <si>
    <t>Our town as a proportion of the England population</t>
  </si>
  <si>
    <t>Homes</t>
  </si>
  <si>
    <t>Our town - total homes</t>
  </si>
  <si>
    <t>Our town - new homes per annum</t>
  </si>
  <si>
    <t>CO2 emissions</t>
  </si>
  <si>
    <t>Emissions per home</t>
  </si>
  <si>
    <t>3.2 tonnes total per existing town; 12000 kWh gas - 2.45 tonnes</t>
  </si>
  <si>
    <t>3100 kWh electricity - 0.8 tonnes</t>
  </si>
  <si>
    <t>Emissions per existing car</t>
  </si>
  <si>
    <t>Emissions per EV car</t>
  </si>
  <si>
    <t xml:space="preserve">Ease of implementation </t>
  </si>
  <si>
    <t>EASE OF IMPLEMENTATION</t>
  </si>
  <si>
    <t xml:space="preserve">Requires set up funding but then is self-financing.  May face some resistance from employers. </t>
  </si>
  <si>
    <t xml:space="preserve">Will require some set up resource but then self-financing. May face some resistance from developers. May be prohibited by the new Future Homes Standards. </t>
  </si>
  <si>
    <t xml:space="preserve">Requires suitably trained staff.  Could be self-financing through fees. </t>
  </si>
  <si>
    <t xml:space="preserve">Requires considerable up-front investment. </t>
  </si>
  <si>
    <r>
      <t>£45k pa t</t>
    </r>
    <r>
      <rPr>
        <sz val="10"/>
        <color rgb="FF000000"/>
        <rFont val="Arial"/>
        <family val="2"/>
      </rPr>
      <t xml:space="preserve">o cover a FTE officer to liaise with developers and enforce as necessary. </t>
    </r>
  </si>
  <si>
    <t xml:space="preserve">Requires staffing resource to check compliance. May face resistance from developers. </t>
  </si>
  <si>
    <t>7. Encourage/enable retrofit of all existing owner-occupied housing stock to EPC level C or above</t>
  </si>
  <si>
    <t xml:space="preserve">Requires considerable staffing resource. </t>
  </si>
  <si>
    <t xml:space="preserve">No cost to the council. May face some resistance from developer, but additional cost is relatively small. </t>
  </si>
  <si>
    <t xml:space="preserve">Measures may initially prove unpopular with some residents and businesses. </t>
  </si>
  <si>
    <r>
      <t>4,400</t>
    </r>
    <r>
      <rPr>
        <sz val="10"/>
        <color rgb="FF000000"/>
        <rFont val="Arial"/>
        <family val="2"/>
      </rPr>
      <t xml:space="preserve"> (based on an 20% reduction on freight emissions; ultimately, up to 80% reduction could be achieved if there was full coverage and uptake of UCCs linked to restrictions imposed by the council on freight traffic)</t>
    </r>
  </si>
  <si>
    <t xml:space="preserve">May prove unpopular with freight companies; will need to be combined with restrictions on access to the city centre by freight traffic. </t>
  </si>
  <si>
    <t xml:space="preserve">Relatively low cost and likely to be popular with residents. </t>
  </si>
  <si>
    <t xml:space="preserve">Relatively low cost given provision of grant funding from central government that will cover 75% of cost; likely to be popular with residents and businesses. </t>
  </si>
  <si>
    <t xml:space="preserve">No cost to the council. May prove unpopular with developers/residents, but this can be mitigated by ensuring ease of access to facilities through public transport, walking and cycling.  </t>
  </si>
  <si>
    <t xml:space="preserve">Relatively low cost, with half the cost recouped through savings. </t>
  </si>
  <si>
    <t xml:space="preserve">Minimal cost to the council, given availability of zero interest loans to fund measures; cost of energy manager will be recouped through savings on enery bills. </t>
  </si>
  <si>
    <r>
      <t xml:space="preserve">£5m pa (based on recommended investment of £50/person/pa).  </t>
    </r>
    <r>
      <rPr>
        <sz val="10"/>
        <color rgb="FF000000"/>
        <rFont val="Arial"/>
        <family val="2"/>
      </rPr>
      <t xml:space="preserve">This could be spent on a range of initiatives from the cheaper ones (e.g. require office developments to have secure cycle parking; education/training programmes) to the more expensive (segregated cycle lanes). </t>
    </r>
  </si>
  <si>
    <t xml:space="preserve">Cost £k/tonne </t>
  </si>
  <si>
    <t xml:space="preserve">Relatively low cost and easy to implement. </t>
  </si>
  <si>
    <t xml:space="preserve">Relatively low cost.  May face some resistance from some pupils and their families. </t>
  </si>
  <si>
    <t xml:space="preserve">Relatively low cost and should prove popular with schools which can save on their energy bills. </t>
  </si>
  <si>
    <t xml:space="preserve">Relatively low cost and should prove popular with SMEs which can save on their energy bills. </t>
  </si>
  <si>
    <r>
      <rPr>
        <b/>
        <sz val="10"/>
        <color rgb="FF000000"/>
        <rFont val="Arial"/>
        <family val="2"/>
      </rPr>
      <t>£348k</t>
    </r>
    <r>
      <rPr>
        <sz val="10"/>
        <color rgb="FF000000"/>
        <rFont val="Arial"/>
        <family val="2"/>
      </rPr>
      <t xml:space="preserve"> to cover 100 street trees (at an average of £3k per tree), a hectare of 2,250 trees costing £8,500, plus a full time officer (£40k pa) to promote tree planting to businesses and households. </t>
    </r>
  </si>
  <si>
    <t xml:space="preserve">Requires considerable investment, but should prove to be popular with residents and businesses. </t>
  </si>
  <si>
    <t xml:space="preserve">High investment cost for biogas plant but it will generate income from sale of energy and from the RHI. </t>
  </si>
  <si>
    <r>
      <t xml:space="preserve">£15k pa </t>
    </r>
    <r>
      <rPr>
        <sz val="10"/>
        <color rgb="FF000000"/>
        <rFont val="Arial"/>
        <family val="2"/>
      </rPr>
      <t>for an electronic meeting service</t>
    </r>
    <r>
      <rPr>
        <b/>
        <sz val="10"/>
        <color rgb="FF000000"/>
        <rFont val="Arial"/>
        <family val="2"/>
      </rPr>
      <t xml:space="preserve">; </t>
    </r>
    <r>
      <rPr>
        <sz val="10"/>
        <color rgb="FF000000"/>
        <rFont val="Arial"/>
        <family val="2"/>
      </rPr>
      <t xml:space="preserve">could save £20k a year in reduced paper purchases.  </t>
    </r>
  </si>
  <si>
    <r>
      <t>£62m one off cost</t>
    </r>
    <r>
      <rPr>
        <sz val="10"/>
        <color rgb="FF000000"/>
        <rFont val="Arial"/>
        <family val="2"/>
      </rPr>
      <t xml:space="preserve"> but with an operating surplus generated over the lifetime of the farm.</t>
    </r>
  </si>
  <si>
    <t xml:space="preserve">Very high upfront investment, though generating an operating surplus in the long run. PVs are unlikely to face much/any objection from local residents. </t>
  </si>
  <si>
    <t xml:space="preserve">Requires considerable investment.  Some measures may intially prove unpopular with residents and businesses (e.g. road closures).  Waltham Forest recommend piloting approaches first, to prove their effectivenss and win support, before rolling out. </t>
  </si>
  <si>
    <t xml:space="preserve">Requires substantial investment but would be popular with residents. </t>
  </si>
  <si>
    <t xml:space="preserve">Requires considerable investment but would be popular with residents.  </t>
  </si>
  <si>
    <t xml:space="preserve">Low cost. May initially prove unpopular with taxi drivers though should be popular with residents due to air quality improvements. </t>
  </si>
  <si>
    <t xml:space="preserve">Requires considerable up front investment but will generate income and otherwise relatively easy to implement. </t>
  </si>
  <si>
    <t>Will save more money than it costs.  Should be relatively easy to implement.</t>
  </si>
  <si>
    <t xml:space="preserve">Requires considerable investment but should be popular with tenants. </t>
  </si>
  <si>
    <t>No cost to the council and easy to implement.</t>
  </si>
  <si>
    <t>135g/km (based on 8 year old car = UK average)</t>
  </si>
  <si>
    <t>45g/km</t>
  </si>
  <si>
    <t>May 2018 - 285,000 licensed taxis/PHV in England. Our town would have 1/556 of these = 435 taxis.  Average taxi mileage 25,000 miles or 42,000 km.  CO2 emission for petrol car - 135g/km, = 2,466TCO2, EV = 45g/km = 822TCO2.  Saving = 1644TCO2.  Replaced over 5 years 329TCO2 per year.</t>
  </si>
  <si>
    <t xml:space="preserve">Redditch has a population of just over 100,000. For this town, the Propensity to Cycle tool suggests the average current cycling rate for commuting is 2.2% with e-bikes able to take that to 26% and reduce CO2 by 1,472 tonnes per year. Assume this happens over 5 years, so CO2 saving 295T per year.
</t>
  </si>
  <si>
    <t xml:space="preserve"> </t>
  </si>
  <si>
    <r>
      <t xml:space="preserve">329 </t>
    </r>
    <r>
      <rPr>
        <sz val="10"/>
        <rFont val="Arial"/>
        <family val="2"/>
      </rPr>
      <t>(based on entire taxi fleet becoming EV over 5 years); savings will increase as grid electricity becomes lower carbon</t>
    </r>
  </si>
  <si>
    <r>
      <t xml:space="preserve">295 </t>
    </r>
    <r>
      <rPr>
        <sz val="10"/>
        <rFont val="Arial"/>
        <family val="2"/>
      </rPr>
      <t>(based on increasing cycle commuting to 26% over 5 years)</t>
    </r>
  </si>
  <si>
    <t>Low cost measure that is relatively easy to implement.  May face some objections from local residents depending on the type of the renewable energy. Some regions may face grid constraints.</t>
  </si>
  <si>
    <t>24. Invest in the development of renewable energy &amp; energy storage and support community energy schemes.</t>
  </si>
  <si>
    <t xml:space="preserve">Investing in a solar farm and energy storage, and/or supporting community energy schemes that are seeking to develop local renewable capacity, will provide clean power when it's needed. Figures are based on a project led by Warrington Council.   </t>
  </si>
  <si>
    <r>
      <rPr>
        <b/>
        <sz val="10"/>
        <color rgb="FF000000"/>
        <rFont val="Arial"/>
        <family val="2"/>
      </rPr>
      <t>Warrington</t>
    </r>
    <r>
      <rPr>
        <sz val="10"/>
        <color rgb="FF000000"/>
        <rFont val="Arial"/>
        <family val="2"/>
      </rPr>
      <t xml:space="preserve"> - https://www.theengineer.co.uk/warrington-solar-project/
Information on Warrington's planned (May 2020) community municipal bond - https://www.warrington.gov.uk/news/green-community-investment-plans-approved</t>
    </r>
  </si>
  <si>
    <t>31. Use the council's procurement processes to ensure the local authority supply chain is minimising carbon emissions, including through circular procurement</t>
  </si>
  <si>
    <r>
      <rPr>
        <b/>
        <sz val="10"/>
        <color rgb="FF000000"/>
        <rFont val="Arial"/>
        <family val="2"/>
      </rPr>
      <t>Manchester City Council Sustainable Procurement Policy</t>
    </r>
    <r>
      <rPr>
        <sz val="10"/>
        <color rgb="FF000000"/>
        <rFont val="Arial"/>
        <family val="2"/>
      </rPr>
      <t xml:space="preserve"> https://www.manchester.gov.uk/download/downloads/id/12742/sustainable_procurement_policy_document.doc
For information about circular procurement (through which adapable products and solutions are trialled instead of throwing away and replacing), see https://www.zerowastescotland.org.uk/circular-economy/circular-procurement</t>
    </r>
  </si>
  <si>
    <t>18. Encourage and enable energy saving/low carbon behaviour by all council staff</t>
  </si>
  <si>
    <t>30.  Engage with schools to ensure meals are delivered in accordance with the official Eatwell Guide, with the majority of options on menus are healthy and plant-based, with less and better meat</t>
  </si>
  <si>
    <t xml:space="preserve">Getting schools to switch to more plant-based menus will cut carbon pollution whilst also encouraging healthy eating. Encouraging locally-sourced food will further cut carbon. </t>
  </si>
  <si>
    <r>
      <t>£45k per annum</t>
    </r>
    <r>
      <rPr>
        <sz val="10"/>
        <color rgb="FF000000"/>
        <rFont val="Arial"/>
        <family val="2"/>
      </rPr>
      <t xml:space="preserve"> to cover a full time officer to liaise with and support schools. </t>
    </r>
  </si>
  <si>
    <t xml:space="preserve">Energy savings achieved through campaigns aimed at council and school staff will cut energy bills and reduce carbon emissions each year.  Expanding this to include 'carbon literacy' training for all council staff will help to ensure that all opportunities for cutting carbon are maximised throughout council services. </t>
  </si>
  <si>
    <r>
      <t xml:space="preserve">£45k per annum </t>
    </r>
    <r>
      <rPr>
        <sz val="10"/>
        <color rgb="FF000000"/>
        <rFont val="Arial"/>
        <family val="2"/>
      </rPr>
      <t>to cover a full time officer to change procurement specs, engage with suppliers and check bids.</t>
    </r>
    <r>
      <rPr>
        <b/>
        <sz val="10"/>
        <color rgb="FF000000"/>
        <rFont val="Arial"/>
        <family val="2"/>
      </rPr>
      <t xml:space="preserve">  </t>
    </r>
    <r>
      <rPr>
        <sz val="10"/>
        <color rgb="FF000000"/>
        <rFont val="Arial"/>
        <family val="2"/>
      </rPr>
      <t xml:space="preserve">Adopting circular procurement principles can save councils tens or hundreds of thousands of pounds; Aberdeenshire Council reports saving around £100k using the warp-it.co.uk portal.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</si>
</sst>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64" formatCode="&quot;£&quot;#,##0_);[Red]\(&quot;£&quot;#,##0\)"/>
    <numFmt numFmtId="165" formatCode="[$£-809]#,##0;[Red]&quot;-&quot;[$£-809]#,##0"/>
    <numFmt numFmtId="166" formatCode="[$£-809]#,##0&quot; &quot;;[Red]&quot;(&quot;[$£-809]#,##0&quot;)&quot;"/>
    <numFmt numFmtId="167" formatCode="0.000"/>
    <numFmt numFmtId="168" formatCode="0.0000"/>
  </numFmts>
  <fonts count="68" x14ac:knownFonts="1">
    <font>
      <sz val="11"/>
      <color rgb="FF000000"/>
      <name val="Calibri"/>
      <family val="2"/>
    </font>
    <font>
      <u/>
      <sz val="11"/>
      <color rgb="FF0563C1"/>
      <name val="Calibri"/>
      <family val="2"/>
    </font>
    <font>
      <b/>
      <sz val="20"/>
      <color rgb="FF000000"/>
      <name val="Arial"/>
      <family val="2"/>
    </font>
    <font>
      <sz val="10"/>
      <color rgb="FF000000"/>
      <name val="Arial"/>
      <family val="2"/>
    </font>
    <font>
      <b/>
      <sz val="10"/>
      <color rgb="FF000000"/>
      <name val="Arial"/>
      <family val="2"/>
    </font>
    <font>
      <sz val="10"/>
      <color rgb="FF000000"/>
      <name val="Calibri"/>
      <family val="2"/>
    </font>
    <font>
      <sz val="10"/>
      <name val="Arial"/>
      <family val="2"/>
    </font>
    <font>
      <sz val="10"/>
      <color theme="1"/>
      <name val="Arial"/>
      <family val="2"/>
    </font>
    <font>
      <b/>
      <sz val="10"/>
      <color theme="1"/>
      <name val="Arial"/>
      <family val="2"/>
    </font>
    <font>
      <sz val="10"/>
      <color theme="1"/>
      <name val="Calibri"/>
      <family val="2"/>
    </font>
    <font>
      <u/>
      <sz val="10"/>
      <color rgb="FF0563C1"/>
      <name val="Calibri"/>
      <family val="2"/>
    </font>
    <font>
      <u/>
      <sz val="10"/>
      <color rgb="FF0563C1"/>
      <name val="Arial"/>
      <family val="2"/>
    </font>
    <font>
      <u/>
      <sz val="10"/>
      <color theme="1"/>
      <name val="Arial"/>
      <family val="2"/>
    </font>
    <font>
      <sz val="11"/>
      <color rgb="FF000000"/>
      <name val="Arial"/>
      <family val="2"/>
    </font>
    <font>
      <b/>
      <sz val="14"/>
      <color rgb="FF000000"/>
      <name val="Arial"/>
      <family val="2"/>
    </font>
    <font>
      <b/>
      <sz val="10"/>
      <name val="Arial"/>
      <family val="2"/>
    </font>
    <font>
      <b/>
      <sz val="12"/>
      <color rgb="FF000000"/>
      <name val="Arial"/>
      <family val="2"/>
    </font>
    <font>
      <b/>
      <sz val="14"/>
      <color rgb="FF000000"/>
      <name val="Calibri"/>
      <family val="2"/>
    </font>
    <font>
      <b/>
      <sz val="11"/>
      <color rgb="FF000000"/>
      <name val="Calibri"/>
      <family val="2"/>
    </font>
    <font>
      <b/>
      <sz val="14"/>
      <color theme="0" tint="-4.9989318521683403E-2"/>
      <name val="Arial"/>
      <family val="2"/>
    </font>
    <font>
      <sz val="11"/>
      <color theme="0" tint="-4.9989318521683403E-2"/>
      <name val="Calibri"/>
      <family val="2"/>
    </font>
    <font>
      <b/>
      <sz val="11"/>
      <color theme="0" tint="-4.9989318521683403E-2"/>
      <name val="Arial"/>
      <family val="2"/>
    </font>
    <font>
      <b/>
      <sz val="26"/>
      <color rgb="FF000000"/>
      <name val="Arial"/>
      <family val="2"/>
    </font>
    <font>
      <b/>
      <sz val="18"/>
      <color theme="0" tint="-4.9989318521683403E-2"/>
      <name val="Arial"/>
      <family val="2"/>
    </font>
    <font>
      <sz val="18"/>
      <color theme="0" tint="-4.9989318521683403E-2"/>
      <name val="Arial"/>
      <family val="2"/>
    </font>
    <font>
      <u/>
      <sz val="11"/>
      <color rgb="FF0563C1"/>
      <name val="Arial"/>
      <family val="2"/>
    </font>
    <font>
      <b/>
      <sz val="10"/>
      <color rgb="FFFF0000"/>
      <name val="Calibri"/>
      <family val="2"/>
    </font>
    <font>
      <b/>
      <sz val="10"/>
      <color theme="8" tint="-0.499984740745262"/>
      <name val="Calibri"/>
      <family val="2"/>
    </font>
    <font>
      <b/>
      <sz val="10"/>
      <color theme="9" tint="-0.249977111117893"/>
      <name val="Calibri"/>
      <family val="2"/>
    </font>
    <font>
      <b/>
      <sz val="11"/>
      <color theme="9" tint="-0.249977111117893"/>
      <name val="Calibri"/>
      <family val="2"/>
    </font>
    <font>
      <b/>
      <sz val="20"/>
      <color theme="8" tint="-0.499984740745262"/>
      <name val="Wingdings"/>
      <charset val="2"/>
    </font>
    <font>
      <b/>
      <sz val="20"/>
      <color theme="9" tint="-0.249977111117893"/>
      <name val="Wingdings"/>
      <charset val="2"/>
    </font>
    <font>
      <b/>
      <sz val="20"/>
      <color theme="9" tint="-0.249977111117893"/>
      <name val="Calibri"/>
      <family val="2"/>
    </font>
    <font>
      <b/>
      <sz val="20"/>
      <color theme="8" tint="-0.499984740745262"/>
      <name val="Calibri"/>
      <family val="2"/>
    </font>
    <font>
      <b/>
      <sz val="20"/>
      <color rgb="FFFF0000"/>
      <name val="Wingdings"/>
      <charset val="2"/>
    </font>
    <font>
      <b/>
      <sz val="10"/>
      <color theme="0"/>
      <name val="Calibri"/>
      <family val="2"/>
    </font>
    <font>
      <sz val="10"/>
      <color theme="0"/>
      <name val="Calibri"/>
      <family val="2"/>
    </font>
    <font>
      <b/>
      <sz val="11"/>
      <color theme="0"/>
      <name val="Calibri"/>
      <family val="2"/>
    </font>
    <font>
      <b/>
      <sz val="10"/>
      <color theme="0"/>
      <name val="Wingdings"/>
      <charset val="2"/>
    </font>
    <font>
      <b/>
      <sz val="10"/>
      <color rgb="FFFF0000"/>
      <name val="Arial"/>
      <family val="2"/>
    </font>
    <font>
      <b/>
      <sz val="10"/>
      <color theme="8" tint="-0.499984740745262"/>
      <name val="Arial"/>
      <family val="2"/>
    </font>
    <font>
      <b/>
      <sz val="10"/>
      <color theme="9" tint="-0.249977111117893"/>
      <name val="Arial"/>
      <family val="2"/>
    </font>
    <font>
      <b/>
      <sz val="10"/>
      <color theme="0"/>
      <name val="Arial"/>
      <family val="2"/>
    </font>
    <font>
      <sz val="20"/>
      <color theme="7" tint="-0.499984740745262"/>
      <name val="Wingdings"/>
      <charset val="2"/>
    </font>
    <font>
      <b/>
      <sz val="11"/>
      <color rgb="FFFF0000"/>
      <name val="Arial"/>
      <family val="2"/>
    </font>
    <font>
      <sz val="11"/>
      <color rgb="FFFF0000"/>
      <name val="Arial"/>
      <family val="2"/>
    </font>
    <font>
      <b/>
      <sz val="11"/>
      <color rgb="FF000000"/>
      <name val="Arial"/>
      <family val="2"/>
    </font>
    <font>
      <u/>
      <sz val="10"/>
      <name val="Arial"/>
      <family val="2"/>
    </font>
    <font>
      <b/>
      <sz val="14"/>
      <color rgb="FFFF0000"/>
      <name val="Calibri"/>
      <family val="2"/>
    </font>
    <font>
      <b/>
      <sz val="12"/>
      <name val="Arial"/>
    </font>
    <font>
      <sz val="12"/>
      <name val="Calibri"/>
      <family val="2"/>
    </font>
    <font>
      <b/>
      <sz val="14"/>
      <name val="Arial"/>
    </font>
    <font>
      <b/>
      <sz val="16"/>
      <color rgb="FF000000"/>
      <name val="Calibri"/>
      <family val="2"/>
    </font>
    <font>
      <b/>
      <u/>
      <sz val="11"/>
      <color rgb="FF000000"/>
      <name val="Arial"/>
      <family val="2"/>
    </font>
    <font>
      <u/>
      <sz val="11"/>
      <color rgb="FF000000"/>
      <name val="Arial"/>
    </font>
    <font>
      <sz val="11"/>
      <color rgb="FF000000"/>
      <name val="Arial"/>
    </font>
    <font>
      <sz val="10"/>
      <color rgb="FF000000"/>
      <name val="Arial"/>
    </font>
    <font>
      <u/>
      <sz val="10"/>
      <color rgb="FF000000"/>
      <name val="Arial"/>
    </font>
    <font>
      <b/>
      <sz val="14"/>
      <color rgb="FFFFFFFF"/>
      <name val="Arial"/>
    </font>
    <font>
      <b/>
      <sz val="10"/>
      <color theme="9" tint="-0.249977111117893"/>
      <name val="Arial"/>
    </font>
    <font>
      <b/>
      <sz val="10"/>
      <color rgb="FFC65911"/>
      <name val="Arial"/>
    </font>
    <font>
      <b/>
      <sz val="20"/>
      <color theme="5" tint="-0.249977111117893"/>
      <name val="Wingdings"/>
      <charset val="2"/>
    </font>
    <font>
      <sz val="14"/>
      <color theme="0" tint="-4.9989318521683403E-2"/>
      <name val="Arial"/>
      <family val="2"/>
    </font>
    <font>
      <sz val="11"/>
      <color theme="0" tint="-4.9989318521683403E-2"/>
      <name val="Arial"/>
      <family val="2"/>
    </font>
    <font>
      <sz val="12"/>
      <color rgb="FF000000"/>
      <name val="Arial"/>
      <family val="2"/>
    </font>
    <font>
      <b/>
      <sz val="16"/>
      <color theme="0"/>
      <name val="Arial"/>
      <family val="2"/>
    </font>
    <font>
      <sz val="16"/>
      <color theme="0"/>
      <name val="Arial"/>
      <family val="2"/>
    </font>
    <font>
      <sz val="16"/>
      <color theme="0"/>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theme="0" tint="-4.9989318521683403E-2"/>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tint="-4.9989318521683403E-2"/>
      </left>
      <right/>
      <top style="medium">
        <color indexed="64"/>
      </top>
      <bottom/>
      <diagonal/>
    </border>
    <border>
      <left style="thin">
        <color theme="0" tint="-4.9989318521683403E-2"/>
      </left>
      <right style="thin">
        <color theme="0" tint="-4.9989318521683403E-2"/>
      </right>
      <top/>
      <bottom style="thin">
        <color rgb="FF000000"/>
      </bottom>
      <diagonal/>
    </border>
    <border>
      <left style="thin">
        <color theme="0" tint="-4.9989318521683403E-2"/>
      </left>
      <right style="thin">
        <color theme="0" tint="-4.9989318521683403E-2"/>
      </right>
      <top style="medium">
        <color indexed="64"/>
      </top>
      <bottom/>
      <diagonal/>
    </border>
    <border>
      <left style="thin">
        <color theme="0" tint="-4.9989318521683403E-2"/>
      </left>
      <right style="thin">
        <color theme="0" tint="-4.9989318521683403E-2"/>
      </right>
      <top style="thin">
        <color theme="0" tint="-4.9989318521683403E-2"/>
      </top>
      <bottom style="thin">
        <color rgb="FF000000"/>
      </bottom>
      <diagonal/>
    </border>
    <border>
      <left style="thin">
        <color theme="0" tint="-4.9989318521683403E-2"/>
      </left>
      <right style="thin">
        <color theme="0" tint="-4.9989318521683403E-2"/>
      </right>
      <top style="medium">
        <color indexed="64"/>
      </top>
      <bottom style="thin">
        <color theme="0" tint="-4.9989318521683403E-2"/>
      </bottom>
      <diagonal/>
    </border>
    <border>
      <left style="thin">
        <color theme="0" tint="-4.9989318521683403E-2"/>
      </left>
      <right/>
      <top style="thin">
        <color theme="0" tint="-4.9989318521683403E-2"/>
      </top>
      <bottom style="thin">
        <color rgb="FF000000"/>
      </bottom>
      <diagonal/>
    </border>
    <border>
      <left/>
      <right style="thin">
        <color theme="0" tint="-4.9989318521683403E-2"/>
      </right>
      <top style="thin">
        <color theme="0" tint="-4.9989318521683403E-2"/>
      </top>
      <bottom style="thin">
        <color rgb="FF000000"/>
      </bottom>
      <diagonal/>
    </border>
    <border>
      <left/>
      <right/>
      <top style="thin">
        <color theme="0" tint="-4.9989318521683403E-2"/>
      </top>
      <bottom style="thin">
        <color rgb="FF000000"/>
      </bottom>
      <diagonal/>
    </border>
    <border>
      <left style="thin">
        <color rgb="FF000000"/>
      </left>
      <right style="thin">
        <color theme="0" tint="-4.9989318521683403E-2"/>
      </right>
      <top/>
      <bottom style="thin">
        <color theme="0" tint="-4.9989318521683403E-2"/>
      </bottom>
      <diagonal/>
    </border>
    <border>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190">
    <xf numFmtId="0" fontId="0" fillId="0" borderId="0" xfId="0"/>
    <xf numFmtId="0" fontId="3" fillId="0" borderId="0" xfId="0" applyFont="1" applyAlignment="1">
      <alignment vertical="center" wrapText="1"/>
    </xf>
    <xf numFmtId="0" fontId="3" fillId="0" borderId="1" xfId="0" applyFont="1" applyBorder="1" applyAlignment="1">
      <alignment vertical="center" wrapText="1"/>
    </xf>
    <xf numFmtId="0" fontId="5" fillId="0" borderId="0" xfId="0" applyFont="1"/>
    <xf numFmtId="0" fontId="3" fillId="0" borderId="1" xfId="0" applyFont="1" applyFill="1" applyBorder="1" applyAlignment="1">
      <alignment vertical="center" wrapText="1"/>
    </xf>
    <xf numFmtId="0" fontId="3" fillId="0" borderId="0" xfId="0" applyFont="1" applyAlignment="1">
      <alignment vertical="center"/>
    </xf>
    <xf numFmtId="0" fontId="7" fillId="0" borderId="1" xfId="0" applyFont="1" applyBorder="1" applyAlignment="1">
      <alignment vertical="center" wrapText="1"/>
    </xf>
    <xf numFmtId="0" fontId="9" fillId="0" borderId="0" xfId="0" applyFont="1"/>
    <xf numFmtId="0" fontId="10" fillId="0" borderId="1" xfId="1" applyFont="1" applyBorder="1" applyAlignment="1">
      <alignment vertical="center" wrapText="1"/>
    </xf>
    <xf numFmtId="0" fontId="3" fillId="0" borderId="0" xfId="0" applyFont="1" applyFill="1" applyAlignment="1">
      <alignment vertical="center" wrapText="1"/>
    </xf>
    <xf numFmtId="0" fontId="7" fillId="0" borderId="1" xfId="0" applyFont="1" applyFill="1" applyBorder="1" applyAlignment="1">
      <alignment vertical="center" wrapText="1"/>
    </xf>
    <xf numFmtId="0" fontId="4" fillId="0" borderId="0" xfId="0" applyFont="1" applyFill="1" applyAlignment="1">
      <alignment vertical="center" wrapText="1"/>
    </xf>
    <xf numFmtId="0" fontId="7" fillId="0" borderId="0" xfId="0" applyFont="1" applyAlignment="1">
      <alignment vertical="center" wrapText="1"/>
    </xf>
    <xf numFmtId="0" fontId="11" fillId="0" borderId="1" xfId="1" applyFont="1" applyBorder="1" applyAlignment="1">
      <alignment vertical="center" wrapText="1"/>
    </xf>
    <xf numFmtId="0" fontId="12" fillId="0" borderId="1" xfId="1" applyFont="1" applyBorder="1" applyAlignment="1">
      <alignment vertical="center" wrapText="1"/>
    </xf>
    <xf numFmtId="0" fontId="13" fillId="0" borderId="0" xfId="0" applyFont="1"/>
    <xf numFmtId="0" fontId="13" fillId="0" borderId="0" xfId="0" applyFont="1" applyAlignment="1">
      <alignment wrapText="1"/>
    </xf>
    <xf numFmtId="0" fontId="6" fillId="0" borderId="1" xfId="0" applyFont="1" applyBorder="1" applyAlignment="1">
      <alignment vertical="center" wrapText="1"/>
    </xf>
    <xf numFmtId="0" fontId="3" fillId="0" borderId="1" xfId="0" applyFont="1" applyBorder="1" applyAlignment="1">
      <alignment horizontal="left" vertical="center" wrapText="1"/>
    </xf>
    <xf numFmtId="0" fontId="4" fillId="0" borderId="1" xfId="0" applyFont="1" applyFill="1" applyBorder="1" applyAlignment="1">
      <alignment vertical="center" wrapText="1"/>
    </xf>
    <xf numFmtId="0" fontId="3" fillId="0" borderId="0" xfId="0" applyFont="1" applyFill="1" applyAlignment="1">
      <alignment wrapText="1"/>
    </xf>
    <xf numFmtId="0" fontId="0" fillId="0" borderId="0" xfId="0" applyFill="1"/>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6" fontId="8"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164" fontId="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166" fontId="4" fillId="0" borderId="1" xfId="0" applyNumberFormat="1" applyFont="1" applyFill="1" applyBorder="1" applyAlignment="1">
      <alignment horizontal="left" vertical="center" wrapText="1"/>
    </xf>
    <xf numFmtId="0" fontId="5" fillId="0" borderId="0" xfId="0" applyFont="1" applyFill="1"/>
    <xf numFmtId="0" fontId="16" fillId="2" borderId="1"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3" fillId="0"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1" fillId="2" borderId="1" xfId="1" applyFont="1" applyFill="1" applyBorder="1" applyAlignment="1">
      <alignment vertical="center" wrapText="1"/>
    </xf>
    <xf numFmtId="0" fontId="7" fillId="2" borderId="1" xfId="0" applyFont="1" applyFill="1" applyBorder="1" applyAlignment="1">
      <alignment vertical="center" wrapText="1"/>
    </xf>
    <xf numFmtId="0" fontId="3" fillId="2" borderId="1" xfId="0" applyFont="1" applyFill="1" applyBorder="1" applyAlignment="1">
      <alignment vertical="center"/>
    </xf>
    <xf numFmtId="0" fontId="17" fillId="0" borderId="0" xfId="0" applyFont="1" applyAlignment="1">
      <alignment horizontal="center" vertical="center"/>
    </xf>
    <xf numFmtId="0" fontId="3" fillId="0" borderId="0" xfId="0" applyFont="1"/>
    <xf numFmtId="0" fontId="11" fillId="0" borderId="1" xfId="1" applyFont="1" applyBorder="1" applyAlignment="1">
      <alignment horizontal="left" vertical="center" wrapText="1"/>
    </xf>
    <xf numFmtId="0" fontId="18" fillId="0" borderId="0" xfId="0" applyFont="1" applyAlignment="1">
      <alignment horizontal="center"/>
    </xf>
    <xf numFmtId="0" fontId="21" fillId="3" borderId="3" xfId="0" applyFont="1" applyFill="1" applyBorder="1" applyAlignment="1">
      <alignment horizontal="center" vertical="center" wrapText="1"/>
    </xf>
    <xf numFmtId="0" fontId="2" fillId="4" borderId="0" xfId="0" applyFont="1" applyFill="1" applyAlignment="1">
      <alignment vertical="center"/>
    </xf>
    <xf numFmtId="0" fontId="3" fillId="4" borderId="0" xfId="0" applyFont="1" applyFill="1" applyAlignment="1">
      <alignment vertical="center" wrapText="1"/>
    </xf>
    <xf numFmtId="0" fontId="4" fillId="4" borderId="0" xfId="0" applyFont="1" applyFill="1" applyAlignment="1">
      <alignment vertical="center" wrapText="1"/>
    </xf>
    <xf numFmtId="0" fontId="3" fillId="4" borderId="0" xfId="0" applyFont="1" applyFill="1" applyAlignment="1">
      <alignment wrapText="1"/>
    </xf>
    <xf numFmtId="0" fontId="0" fillId="4" borderId="0" xfId="0" applyFill="1"/>
    <xf numFmtId="0" fontId="22" fillId="4" borderId="0" xfId="0" applyFont="1" applyFill="1" applyAlignment="1">
      <alignment vertical="center"/>
    </xf>
    <xf numFmtId="0" fontId="8" fillId="0" borderId="1" xfId="0" applyFont="1" applyFill="1" applyBorder="1" applyAlignment="1">
      <alignment horizontal="left" vertical="center" wrapText="1"/>
    </xf>
    <xf numFmtId="0" fontId="4" fillId="0" borderId="0" xfId="0" applyFont="1" applyFill="1" applyAlignment="1">
      <alignment vertical="center"/>
    </xf>
    <xf numFmtId="10" fontId="3" fillId="4" borderId="0" xfId="0" applyNumberFormat="1" applyFont="1" applyFill="1" applyAlignment="1">
      <alignment horizontal="left" vertical="center" wrapText="1"/>
    </xf>
    <xf numFmtId="3" fontId="4" fillId="0"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16" fillId="2" borderId="1" xfId="0" applyFont="1" applyFill="1" applyBorder="1" applyAlignment="1">
      <alignment horizontal="left" vertical="center"/>
    </xf>
    <xf numFmtId="0" fontId="13" fillId="0" borderId="5" xfId="0" applyFont="1" applyBorder="1" applyAlignment="1">
      <alignment wrapText="1"/>
    </xf>
    <xf numFmtId="0" fontId="14" fillId="4" borderId="4" xfId="0" applyFont="1" applyFill="1" applyBorder="1" applyAlignment="1">
      <alignment wrapText="1"/>
    </xf>
    <xf numFmtId="0" fontId="13" fillId="2" borderId="5" xfId="0" applyFont="1" applyFill="1" applyBorder="1" applyAlignment="1">
      <alignment wrapText="1"/>
    </xf>
    <xf numFmtId="0" fontId="13" fillId="2" borderId="6" xfId="0" applyFont="1" applyFill="1" applyBorder="1" applyAlignment="1">
      <alignment wrapText="1"/>
    </xf>
    <xf numFmtId="0" fontId="23" fillId="3" borderId="0" xfId="0" applyFont="1" applyFill="1"/>
    <xf numFmtId="0" fontId="24" fillId="3" borderId="0" xfId="0" applyFont="1" applyFill="1" applyAlignment="1">
      <alignment wrapText="1"/>
    </xf>
    <xf numFmtId="0" fontId="24" fillId="3" borderId="0" xfId="0" applyFont="1" applyFill="1"/>
    <xf numFmtId="0" fontId="4" fillId="4" borderId="0" xfId="0" applyFont="1" applyFill="1" applyAlignment="1">
      <alignment wrapText="1"/>
    </xf>
    <xf numFmtId="0" fontId="4" fillId="0" borderId="1" xfId="0" applyFont="1" applyFill="1" applyBorder="1" applyAlignment="1">
      <alignment vertical="center"/>
    </xf>
    <xf numFmtId="0" fontId="4" fillId="0" borderId="0" xfId="0" applyFont="1" applyFill="1" applyAlignment="1">
      <alignment wrapText="1"/>
    </xf>
    <xf numFmtId="0" fontId="25" fillId="0" borderId="1" xfId="1" applyFont="1" applyBorder="1" applyAlignment="1">
      <alignment vertical="center" wrapText="1"/>
    </xf>
    <xf numFmtId="0" fontId="3" fillId="0" borderId="1" xfId="0" applyFont="1" applyFill="1" applyBorder="1" applyAlignment="1">
      <alignment horizontal="left" vertical="center" wrapText="1"/>
    </xf>
    <xf numFmtId="0" fontId="4" fillId="0" borderId="0" xfId="0" applyFont="1"/>
    <xf numFmtId="0" fontId="3" fillId="0" borderId="0" xfId="0" applyFont="1" applyAlignment="1">
      <alignment wrapText="1"/>
    </xf>
    <xf numFmtId="10" fontId="3" fillId="0" borderId="0" xfId="0" applyNumberFormat="1" applyFont="1"/>
    <xf numFmtId="0" fontId="28" fillId="0" borderId="0" xfId="0" applyFont="1" applyFill="1" applyBorder="1" applyAlignment="1">
      <alignment horizontal="center"/>
    </xf>
    <xf numFmtId="0" fontId="29" fillId="0" borderId="0" xfId="0" applyFont="1" applyAlignment="1">
      <alignment horizontal="center"/>
    </xf>
    <xf numFmtId="0" fontId="26" fillId="0" borderId="0" xfId="0" applyFont="1" applyFill="1" applyBorder="1" applyAlignment="1">
      <alignment horizontal="center"/>
    </xf>
    <xf numFmtId="0" fontId="27" fillId="0" borderId="0" xfId="0" applyFont="1" applyFill="1" applyBorder="1" applyAlignment="1">
      <alignment horizontal="center"/>
    </xf>
    <xf numFmtId="0" fontId="30" fillId="0" borderId="2" xfId="0" applyFont="1" applyFill="1" applyBorder="1" applyAlignment="1">
      <alignment horizontal="center"/>
    </xf>
    <xf numFmtId="0" fontId="31" fillId="0" borderId="2" xfId="0" applyFont="1" applyFill="1" applyBorder="1" applyAlignment="1">
      <alignment horizontal="center"/>
    </xf>
    <xf numFmtId="0" fontId="32" fillId="0" borderId="2" xfId="0" applyFont="1" applyFill="1" applyBorder="1" applyAlignment="1">
      <alignment horizontal="center"/>
    </xf>
    <xf numFmtId="0" fontId="32" fillId="0" borderId="2" xfId="0" applyFont="1" applyBorder="1" applyAlignment="1">
      <alignment horizontal="center"/>
    </xf>
    <xf numFmtId="0" fontId="33" fillId="0" borderId="2" xfId="0" applyFont="1" applyFill="1" applyBorder="1" applyAlignment="1">
      <alignment horizontal="center"/>
    </xf>
    <xf numFmtId="0" fontId="34" fillId="0" borderId="2" xfId="0" applyFont="1" applyFill="1" applyBorder="1" applyAlignment="1">
      <alignment horizontal="center"/>
    </xf>
    <xf numFmtId="0" fontId="35" fillId="3" borderId="2" xfId="0" applyFont="1" applyFill="1" applyBorder="1" applyAlignment="1">
      <alignment wrapText="1"/>
    </xf>
    <xf numFmtId="0" fontId="35" fillId="3" borderId="2" xfId="0" applyFont="1" applyFill="1" applyBorder="1" applyAlignment="1">
      <alignment horizontal="center"/>
    </xf>
    <xf numFmtId="0" fontId="37" fillId="3" borderId="2" xfId="0" applyFont="1" applyFill="1" applyBorder="1" applyAlignment="1">
      <alignment horizontal="center"/>
    </xf>
    <xf numFmtId="0" fontId="38" fillId="3" borderId="2" xfId="0" applyFont="1" applyFill="1" applyBorder="1" applyAlignment="1">
      <alignment horizontal="center"/>
    </xf>
    <xf numFmtId="0" fontId="38" fillId="3" borderId="2" xfId="0" applyFont="1" applyFill="1" applyBorder="1" applyAlignment="1">
      <alignment wrapText="1"/>
    </xf>
    <xf numFmtId="0" fontId="5" fillId="0" borderId="2" xfId="0" applyFont="1" applyFill="1" applyBorder="1" applyAlignment="1">
      <alignment horizontal="left"/>
    </xf>
    <xf numFmtId="0" fontId="36" fillId="3" borderId="2" xfId="0" applyFont="1" applyFill="1" applyBorder="1" applyAlignment="1">
      <alignment horizontal="left"/>
    </xf>
    <xf numFmtId="0" fontId="35" fillId="3" borderId="2" xfId="0" applyFont="1" applyFill="1" applyBorder="1" applyAlignment="1">
      <alignment horizontal="left" wrapText="1"/>
    </xf>
    <xf numFmtId="0" fontId="5" fillId="0" borderId="0" xfId="0" applyFont="1" applyFill="1" applyBorder="1" applyAlignment="1">
      <alignment horizontal="left"/>
    </xf>
    <xf numFmtId="0" fontId="3" fillId="0" borderId="2" xfId="0" applyFont="1" applyFill="1" applyBorder="1" applyAlignment="1">
      <alignment vertical="center" wrapText="1"/>
    </xf>
    <xf numFmtId="0" fontId="42" fillId="3" borderId="2" xfId="0" applyFont="1" applyFill="1" applyBorder="1" applyAlignment="1">
      <alignment vertical="center" wrapText="1"/>
    </xf>
    <xf numFmtId="0" fontId="3" fillId="0" borderId="0" xfId="0" applyFont="1" applyFill="1" applyBorder="1" applyAlignment="1">
      <alignment vertical="center" wrapText="1"/>
    </xf>
    <xf numFmtId="0" fontId="28" fillId="0" borderId="2" xfId="0" applyFont="1" applyFill="1" applyBorder="1" applyAlignment="1">
      <alignment horizontal="center"/>
    </xf>
    <xf numFmtId="0" fontId="28" fillId="0" borderId="2" xfId="0" applyFont="1" applyBorder="1" applyAlignment="1">
      <alignment horizontal="center"/>
    </xf>
    <xf numFmtId="0" fontId="28" fillId="0" borderId="0" xfId="0" applyFont="1" applyAlignment="1">
      <alignment horizontal="center"/>
    </xf>
    <xf numFmtId="0" fontId="31" fillId="0" borderId="2" xfId="0" applyFont="1" applyBorder="1" applyAlignment="1">
      <alignment horizontal="center"/>
    </xf>
    <xf numFmtId="0" fontId="43"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7" xfId="0" applyFont="1" applyFill="1" applyBorder="1" applyAlignment="1">
      <alignment horizontal="left" vertical="center"/>
    </xf>
    <xf numFmtId="0" fontId="39" fillId="0" borderId="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0" fillId="0" borderId="7"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0" fillId="0" borderId="0" xfId="0" applyBorder="1" applyAlignment="1">
      <alignment horizontal="center" vertical="center" wrapText="1"/>
    </xf>
    <xf numFmtId="0" fontId="48" fillId="0" borderId="0" xfId="0" applyFont="1" applyFill="1" applyAlignment="1">
      <alignment horizontal="center" vertical="center"/>
    </xf>
    <xf numFmtId="0" fontId="23" fillId="3" borderId="4" xfId="0" applyFont="1" applyFill="1" applyBorder="1" applyAlignment="1">
      <alignment wrapText="1"/>
    </xf>
    <xf numFmtId="0" fontId="19" fillId="3" borderId="5" xfId="0" applyFont="1" applyFill="1" applyBorder="1" applyAlignment="1">
      <alignment wrapText="1"/>
    </xf>
    <xf numFmtId="0" fontId="0" fillId="0" borderId="6" xfId="0" applyBorder="1"/>
    <xf numFmtId="0" fontId="19" fillId="3" borderId="12" xfId="0" applyFont="1" applyFill="1" applyBorder="1" applyAlignment="1">
      <alignment horizontal="center" vertical="center"/>
    </xf>
    <xf numFmtId="0" fontId="19" fillId="3" borderId="12" xfId="0" applyFont="1" applyFill="1" applyBorder="1" applyAlignment="1">
      <alignment horizontal="center" vertical="center" wrapText="1"/>
    </xf>
    <xf numFmtId="10" fontId="19" fillId="3" borderId="12" xfId="0" applyNumberFormat="1" applyFont="1" applyFill="1" applyBorder="1" applyAlignment="1">
      <alignment horizontal="left" vertical="center" wrapText="1"/>
    </xf>
    <xf numFmtId="0" fontId="52" fillId="0" borderId="0" xfId="0" applyFont="1" applyAlignment="1">
      <alignment horizontal="center" vertical="center"/>
    </xf>
    <xf numFmtId="0" fontId="54" fillId="0" borderId="5" xfId="1" applyFont="1" applyBorder="1" applyAlignment="1">
      <alignment wrapText="1"/>
    </xf>
    <xf numFmtId="0" fontId="55" fillId="0" borderId="5" xfId="1" applyFont="1" applyBorder="1" applyAlignment="1">
      <alignment wrapText="1"/>
    </xf>
    <xf numFmtId="0" fontId="56" fillId="0" borderId="2" xfId="1" applyFont="1" applyBorder="1" applyAlignment="1">
      <alignment vertical="center" wrapText="1"/>
    </xf>
    <xf numFmtId="0" fontId="56" fillId="0" borderId="7" xfId="0" applyFont="1" applyBorder="1" applyAlignment="1">
      <alignment vertical="center" wrapText="1"/>
    </xf>
    <xf numFmtId="0" fontId="57" fillId="0" borderId="0" xfId="0" applyFont="1" applyAlignment="1">
      <alignment vertical="center" wrapText="1"/>
    </xf>
    <xf numFmtId="0" fontId="58" fillId="3" borderId="2" xfId="0" applyFont="1" applyFill="1" applyBorder="1" applyAlignment="1">
      <alignment vertical="center" wrapText="1"/>
    </xf>
    <xf numFmtId="0" fontId="59" fillId="0" borderId="7" xfId="0" applyFont="1" applyBorder="1" applyAlignment="1">
      <alignment horizontal="center" vertical="center" wrapText="1"/>
    </xf>
    <xf numFmtId="0" fontId="56" fillId="0" borderId="2" xfId="1" applyFont="1" applyFill="1" applyBorder="1" applyAlignment="1">
      <alignment vertical="center" wrapText="1"/>
    </xf>
    <xf numFmtId="0" fontId="57" fillId="0" borderId="0" xfId="0" applyFont="1" applyFill="1" applyAlignment="1">
      <alignment vertical="center" wrapText="1"/>
    </xf>
    <xf numFmtId="0" fontId="60" fillId="0" borderId="7" xfId="0" applyFont="1" applyBorder="1" applyAlignment="1">
      <alignment horizontal="center" vertical="center" wrapText="1"/>
    </xf>
    <xf numFmtId="0" fontId="61" fillId="0" borderId="2" xfId="0" applyFont="1" applyFill="1" applyBorder="1" applyAlignment="1">
      <alignment horizontal="center"/>
    </xf>
    <xf numFmtId="6" fontId="7"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62" fillId="3" borderId="13" xfId="0" applyFont="1" applyFill="1" applyBorder="1" applyAlignment="1">
      <alignment horizontal="center" vertical="center" wrapText="1"/>
    </xf>
    <xf numFmtId="0" fontId="6" fillId="0" borderId="1" xfId="0" applyFont="1" applyFill="1" applyBorder="1" applyAlignment="1">
      <alignment horizontal="left" vertical="center" wrapText="1"/>
    </xf>
    <xf numFmtId="166" fontId="3" fillId="0" borderId="1" xfId="0" applyNumberFormat="1" applyFont="1" applyFill="1" applyBorder="1" applyAlignment="1">
      <alignment horizontal="left" vertical="center" wrapText="1"/>
    </xf>
    <xf numFmtId="0" fontId="64" fillId="2" borderId="1" xfId="0" applyFont="1" applyFill="1" applyBorder="1" applyAlignment="1">
      <alignment vertical="center"/>
    </xf>
    <xf numFmtId="165" fontId="3" fillId="0" borderId="1" xfId="0" applyNumberFormat="1" applyFont="1" applyFill="1" applyBorder="1" applyAlignment="1">
      <alignment horizontal="left" vertical="center" wrapText="1"/>
    </xf>
    <xf numFmtId="0" fontId="3" fillId="0" borderId="0" xfId="0" applyFont="1" applyFill="1" applyAlignment="1">
      <alignment horizontal="left" vertical="center" wrapText="1"/>
    </xf>
    <xf numFmtId="2" fontId="62" fillId="3" borderId="13" xfId="0" applyNumberFormat="1" applyFont="1" applyFill="1" applyBorder="1" applyAlignment="1">
      <alignment horizontal="center" vertical="center" wrapText="1"/>
    </xf>
    <xf numFmtId="2" fontId="3" fillId="4" borderId="0" xfId="0" applyNumberFormat="1" applyFont="1" applyFill="1" applyAlignment="1">
      <alignment horizontal="center" vertical="center" wrapText="1"/>
    </xf>
    <xf numFmtId="2" fontId="3" fillId="2"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xf>
    <xf numFmtId="2" fontId="64" fillId="2" borderId="1" xfId="0" applyNumberFormat="1" applyFont="1" applyFill="1" applyBorder="1" applyAlignment="1">
      <alignment horizontal="center" vertical="center"/>
    </xf>
    <xf numFmtId="2" fontId="3" fillId="0" borderId="0" xfId="0" applyNumberFormat="1" applyFont="1" applyFill="1" applyAlignment="1">
      <alignment horizontal="center" vertical="center" wrapText="1"/>
    </xf>
    <xf numFmtId="167"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65" fillId="3" borderId="0" xfId="0" applyFont="1" applyFill="1" applyBorder="1" applyAlignment="1">
      <alignment horizontal="center" vertical="center"/>
    </xf>
    <xf numFmtId="0" fontId="65" fillId="3" borderId="0" xfId="0" applyFont="1" applyFill="1" applyBorder="1" applyAlignment="1">
      <alignment horizontal="center" vertical="center" wrapText="1"/>
    </xf>
    <xf numFmtId="0" fontId="16" fillId="2" borderId="3" xfId="0" applyFont="1" applyFill="1" applyBorder="1" applyAlignment="1">
      <alignment vertical="center"/>
    </xf>
    <xf numFmtId="2" fontId="66" fillId="3" borderId="18" xfId="0" applyNumberFormat="1" applyFont="1" applyFill="1" applyBorder="1" applyAlignment="1">
      <alignment horizontal="center" vertical="center" wrapText="1"/>
    </xf>
    <xf numFmtId="0" fontId="65" fillId="3" borderId="18" xfId="0" applyFont="1" applyFill="1" applyBorder="1" applyAlignment="1">
      <alignment horizontal="center" vertical="center" wrapText="1"/>
    </xf>
    <xf numFmtId="0" fontId="21" fillId="3" borderId="16" xfId="0" applyFont="1" applyFill="1" applyBorder="1" applyAlignment="1">
      <alignment horizontal="center" vertical="center" wrapText="1"/>
    </xf>
    <xf numFmtId="2" fontId="63" fillId="3" borderId="19" xfId="0" applyNumberFormat="1" applyFont="1" applyFill="1" applyBorder="1" applyAlignment="1">
      <alignment horizontal="center" vertical="center" wrapText="1"/>
    </xf>
    <xf numFmtId="0" fontId="65" fillId="3" borderId="2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1" xfId="0" applyFont="1" applyFill="1" applyBorder="1" applyAlignment="1">
      <alignment horizontal="left" vertical="center" wrapText="1"/>
    </xf>
    <xf numFmtId="10" fontId="65" fillId="3" borderId="22" xfId="0" applyNumberFormat="1" applyFont="1" applyFill="1" applyBorder="1" applyAlignment="1">
      <alignment horizontal="left" vertical="center" wrapText="1"/>
    </xf>
    <xf numFmtId="0" fontId="65" fillId="3" borderId="15" xfId="0" applyFont="1" applyFill="1" applyBorder="1" applyAlignment="1">
      <alignment horizontal="center" vertical="center"/>
    </xf>
    <xf numFmtId="0" fontId="21" fillId="3" borderId="23"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63" fillId="3" borderId="19" xfId="0" applyFont="1" applyFill="1" applyBorder="1" applyAlignment="1">
      <alignment horizontal="center" vertical="center" wrapText="1"/>
    </xf>
    <xf numFmtId="0" fontId="6" fillId="0" borderId="0" xfId="0" applyFont="1" applyAlignment="1">
      <alignment wrapText="1"/>
    </xf>
    <xf numFmtId="2" fontId="49" fillId="2" borderId="8" xfId="0" applyNumberFormat="1" applyFont="1" applyFill="1" applyBorder="1" applyAlignment="1">
      <alignment horizontal="center" vertical="center" wrapText="1"/>
    </xf>
    <xf numFmtId="2" fontId="50" fillId="2" borderId="9" xfId="0" applyNumberFormat="1" applyFont="1" applyFill="1" applyBorder="1" applyAlignment="1">
      <alignment horizontal="center" wrapText="1"/>
    </xf>
    <xf numFmtId="2" fontId="50" fillId="2" borderId="10" xfId="0" applyNumberFormat="1" applyFont="1" applyFill="1" applyBorder="1" applyAlignment="1">
      <alignment horizontal="center" wrapText="1"/>
    </xf>
    <xf numFmtId="0" fontId="0" fillId="0" borderId="0" xfId="0" applyFont="1" applyAlignment="1">
      <alignment horizontal="left"/>
    </xf>
    <xf numFmtId="0" fontId="21" fillId="3"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9" fillId="3" borderId="13" xfId="0" applyFont="1" applyFill="1" applyBorder="1" applyAlignment="1">
      <alignment horizontal="left" vertical="center"/>
    </xf>
    <xf numFmtId="0" fontId="20" fillId="3" borderId="11" xfId="0" applyFont="1" applyFill="1" applyBorder="1" applyAlignment="1">
      <alignment horizontal="left" vertical="center"/>
    </xf>
    <xf numFmtId="0" fontId="20" fillId="3" borderId="14" xfId="0" applyFont="1" applyFill="1" applyBorder="1" applyAlignment="1">
      <alignment horizontal="left" vertical="center"/>
    </xf>
    <xf numFmtId="0" fontId="19" fillId="3" borderId="13"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14" xfId="0" applyFont="1" applyFill="1" applyBorder="1" applyAlignment="1">
      <alignment horizontal="center" vertical="center"/>
    </xf>
    <xf numFmtId="0" fontId="21" fillId="3" borderId="16" xfId="0" applyFont="1" applyFill="1" applyBorder="1" applyAlignment="1">
      <alignment horizontal="center" vertical="center" wrapText="1"/>
    </xf>
    <xf numFmtId="0" fontId="0" fillId="0" borderId="27" xfId="0" applyBorder="1" applyAlignment="1">
      <alignment horizontal="center" vertical="center" wrapText="1"/>
    </xf>
    <xf numFmtId="0" fontId="21" fillId="3" borderId="27" xfId="0" applyFont="1" applyFill="1" applyBorder="1" applyAlignment="1">
      <alignment horizontal="center" vertical="center" wrapText="1"/>
    </xf>
    <xf numFmtId="0" fontId="0" fillId="0" borderId="17" xfId="0" applyBorder="1" applyAlignment="1">
      <alignment horizontal="center" vertical="center" wrapText="1"/>
    </xf>
    <xf numFmtId="0" fontId="65" fillId="3" borderId="15" xfId="0" applyFont="1" applyFill="1" applyBorder="1" applyAlignment="1">
      <alignment horizontal="center" vertical="center" wrapText="1"/>
    </xf>
    <xf numFmtId="0" fontId="67" fillId="0" borderId="15" xfId="0" applyFont="1" applyBorder="1" applyAlignment="1">
      <alignment horizontal="center" vertical="center" wrapText="1"/>
    </xf>
    <xf numFmtId="0" fontId="65" fillId="3" borderId="15" xfId="0" applyFont="1" applyFill="1" applyBorder="1" applyAlignment="1">
      <alignment horizontal="left" vertical="center" wrapText="1"/>
    </xf>
    <xf numFmtId="0" fontId="67" fillId="0" borderId="15" xfId="0" applyFont="1" applyBorder="1" applyAlignment="1">
      <alignment horizontal="left" vertical="center" wrapText="1"/>
    </xf>
    <xf numFmtId="0" fontId="65" fillId="3" borderId="0" xfId="0" applyFont="1" applyFill="1" applyBorder="1" applyAlignment="1">
      <alignment horizontal="center" vertical="center" wrapText="1"/>
    </xf>
    <xf numFmtId="0" fontId="67" fillId="0" borderId="0" xfId="0" applyFont="1" applyBorder="1" applyAlignment="1">
      <alignment horizontal="center" vertical="center" wrapText="1"/>
    </xf>
    <xf numFmtId="0" fontId="51" fillId="5" borderId="8"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11" fillId="0" borderId="1" xfId="1" applyFont="1" applyFill="1" applyBorder="1" applyAlignment="1">
      <alignment vertical="center" wrapText="1"/>
    </xf>
  </cellXfs>
  <cellStyles count="2">
    <cellStyle name="Hyperlink" xfId="1" xr:uid="{00000000-0005-0000-0000-000000000000}"/>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s://www.bing.com/images/search?q=friends+of+the+earth+logo&amp;id=C4604C82EF9B6D133095B14612710762A52F85AA&amp;FORM=IQFRB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8020050</xdr:colOff>
      <xdr:row>2</xdr:row>
      <xdr:rowOff>38100</xdr:rowOff>
    </xdr:from>
    <xdr:to>
      <xdr:col>0</xdr:col>
      <xdr:colOff>8767254</xdr:colOff>
      <xdr:row>2</xdr:row>
      <xdr:rowOff>1028700</xdr:rowOff>
    </xdr:to>
    <xdr:pic>
      <xdr:nvPicPr>
        <xdr:cNvPr id="4" name="emb2A573767" descr="Image result for Friends of the Earth Logo">
          <a:hlinkClick xmlns:r="http://schemas.openxmlformats.org/officeDocument/2006/relationships" r:id="rId1"/>
          <a:extLst>
            <a:ext uri="{FF2B5EF4-FFF2-40B4-BE49-F238E27FC236}">
              <a16:creationId xmlns:a16="http://schemas.microsoft.com/office/drawing/2014/main" id="{0EFDA25B-3191-481D-9E38-05809C8186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0050" y="561975"/>
          <a:ext cx="747204"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276225</xdr:rowOff>
    </xdr:from>
    <xdr:to>
      <xdr:col>0</xdr:col>
      <xdr:colOff>2695575</xdr:colOff>
      <xdr:row>2</xdr:row>
      <xdr:rowOff>977265</xdr:rowOff>
    </xdr:to>
    <xdr:pic>
      <xdr:nvPicPr>
        <xdr:cNvPr id="5" name="Picture 4" descr="Image result for ashden logo">
          <a:extLst>
            <a:ext uri="{FF2B5EF4-FFF2-40B4-BE49-F238E27FC236}">
              <a16:creationId xmlns:a16="http://schemas.microsoft.com/office/drawing/2014/main" id="{D69D3852-0B16-411B-AAAC-F556F705C7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2025"/>
          <a:ext cx="26955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Guest User" id="{407A88E0-96C2-554B-9254-677EDD53C092}" userI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1" dT="2019-08-23T15:39:20.22" personId="{407A88E0-96C2-554B-9254-677EDD53C092}" id="{AF84D7A8-9326-4E13-90B0-7C47F958B221}">
    <text>Would it be better to call this section ‘costs’ rather than ‘costs to council’? Then we don’t need to hypothecate where the money comes from?</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untycouncilsnetwork.org.uk/azeus-convene-paper-waste-in-local-government-how-it-affects-carbon-emissions-targets/" TargetMode="External"/><Relationship Id="rId13" Type="http://schemas.openxmlformats.org/officeDocument/2006/relationships/hyperlink" Target="https://www.carbontrust.com/resources/guides/sector-based-advice/local-government/" TargetMode="External"/><Relationship Id="rId18" Type="http://schemas.openxmlformats.org/officeDocument/2006/relationships/hyperlink" Target="http://www.aweo.org/windarea.htmlParliament%20UK,%20Carbon%20Footprint%20of%20Electricity%20Generation%202011" TargetMode="External"/><Relationship Id="rId26" Type="http://schemas.openxmlformats.org/officeDocument/2006/relationships/hyperlink" Target="https://www.gov.uk/government/publications/grants-for-local-authorities-to-provide-residential-on-street-chargepoints" TargetMode="External"/><Relationship Id="rId39" Type="http://schemas.openxmlformats.org/officeDocument/2006/relationships/vmlDrawing" Target="../drawings/vmlDrawing1.vml"/><Relationship Id="rId3" Type="http://schemas.openxmlformats.org/officeDocument/2006/relationships/hyperlink" Target="https://www.independent.co.uk/news/uk/politics/england-new-homes-housing-stock-2016-theresa-may-building-real-estate-sajid-javid-a8058091.html" TargetMode="External"/><Relationship Id="rId21" Type="http://schemas.openxmlformats.org/officeDocument/2006/relationships/hyperlink" Target="https://www.researchgate.net/publication/254324483_The_Role_of_Urban_Consolidation_Centres_in_Sustainable_Freight_Transport" TargetMode="External"/><Relationship Id="rId34" Type="http://schemas.openxmlformats.org/officeDocument/2006/relationships/hyperlink" Target="https://www.housingnet.co.uk/pdf/Building-the-Future-Final-report_October-2014_ISSUED.pdf" TargetMode="External"/><Relationship Id="rId7" Type="http://schemas.openxmlformats.org/officeDocument/2006/relationships/hyperlink" Target="https://policy.friendsoftheearth.uk/sites/files/policy/documents/2019-01/Planning_for_less_car_use_final.pdf" TargetMode="External"/><Relationship Id="rId12" Type="http://schemas.openxmlformats.org/officeDocument/2006/relationships/hyperlink" Target="http://library.sps-consultancy.co.uk/documents/guidance-policy-and-practice/carbon-footprint-of-london-local-authority-procurement.pdf" TargetMode="External"/><Relationship Id="rId17" Type="http://schemas.openxmlformats.org/officeDocument/2006/relationships/hyperlink" Target="https://www.wwf.org.uk/sites/default/files/2016-12/nottingham%20case%20study%20-%20Workplace%20parking%20levy.pdf" TargetMode="External"/><Relationship Id="rId25" Type="http://schemas.openxmlformats.org/officeDocument/2006/relationships/hyperlink" Target="https://www.ashden.org/winners/passivhaus-trust" TargetMode="External"/><Relationship Id="rId33" Type="http://schemas.openxmlformats.org/officeDocument/2006/relationships/hyperlink" Target="https://www.insuretaxi.com/2016/08/taxi-driver-survey-2016/DforT%20-%20Taxi%20and%20Private%20Hire%20Vehicle%20Statistics,%20England%202018" TargetMode="External"/><Relationship Id="rId38" Type="http://schemas.openxmlformats.org/officeDocument/2006/relationships/printerSettings" Target="../printerSettings/printerSettings3.bin"/><Relationship Id="rId2" Type="http://schemas.openxmlformats.org/officeDocument/2006/relationships/hyperlink" Target="https://www.green-alliance.org.uk/reinventing_retrofit_press_release.php" TargetMode="External"/><Relationship Id="rId16" Type="http://schemas.openxmlformats.org/officeDocument/2006/relationships/hyperlink" Target="http://www.mynottinghamnews.co.uk/new-electric-buses-power-nottinghams-clean-air-ambitions/" TargetMode="External"/><Relationship Id="rId20" Type="http://schemas.openxmlformats.org/officeDocument/2006/relationships/hyperlink" Target="https://assets.publishing.service.gov.uk/government/uploads/system/uploads/attachment_data/file/773079/Local_Authority_Housing_Statistics_England_year_ending_March_2018.pdfVerco%20(2014)%20Building%20the%20Future:%20The%20economic%20and%20fiscal%20impacts%20of%20making%20homes%20energy%20efficient" TargetMode="External"/><Relationship Id="rId29" Type="http://schemas.openxmlformats.org/officeDocument/2006/relationships/hyperlink" Target="https://www.nottinghamshire.gov.uk/newsroom/news/transport-funding-generates-four-new-county-electr&#8220;Even%20more%20bus%20passengers%20in%20Nottinghamshire%20will%20therefore%20benefit%20from%20the%20quieter,%20sleek%20and%20pollution-free%20buses,%20thanks%20to%20zero%20emission%20bus%20technology%20which%20will%20help%20improve%20air%20quality%20and%20reduce%20CO2%20emissions.%20&#8220;We%20are%20match%20funding%20this%20Government%20money%20as%20its%20hoped%20that%20this%20investment%20will%20encourage%20further%20take%20up%20of%20electric%20buses%20by%20bus%20operators%20as%20well%20as%20encouraging%20more%20people%20to%20use%20the%20bus" TargetMode="External"/><Relationship Id="rId41" Type="http://schemas.microsoft.com/office/2017/10/relationships/threadedComment" Target="../threadedComments/threadedComment1.xml"/><Relationship Id="rId1" Type="http://schemas.openxmlformats.org/officeDocument/2006/relationships/hyperlink" Target="https://www.london.gov.uk/sites/default/files/nef_review_of_carbon_offsetting.pdf" TargetMode="External"/><Relationship Id="rId6" Type="http://schemas.openxmlformats.org/officeDocument/2006/relationships/hyperlink" Target="https://www.theccc.org.uk/publication/plugging-gap-assessment-future-demand-britains-electric-vehicle-public-charging-network/" TargetMode="External"/><Relationship Id="rId11" Type="http://schemas.openxmlformats.org/officeDocument/2006/relationships/hyperlink" Target="https://www.fcrn.org.uk/research-library/contribution-healthy-and-unhealthy-primary-school-meals-greenhouse-gas-emissions" TargetMode="External"/><Relationship Id="rId24" Type="http://schemas.openxmlformats.org/officeDocument/2006/relationships/hyperlink" Target="https://www.green-alliance.org.uk/reinventing_retrofit_press_release.php" TargetMode="External"/><Relationship Id="rId32" Type="http://schemas.openxmlformats.org/officeDocument/2006/relationships/hyperlink" Target="https://www.ashden.org/winners/london-borough-of-waltham-forest" TargetMode="External"/><Relationship Id="rId37" Type="http://schemas.openxmlformats.org/officeDocument/2006/relationships/hyperlink" Target="http://www.carbonify.com/carbon-calculator.htm" TargetMode="External"/><Relationship Id="rId40" Type="http://schemas.openxmlformats.org/officeDocument/2006/relationships/comments" Target="../comments1.xml"/><Relationship Id="rId5" Type="http://schemas.openxmlformats.org/officeDocument/2006/relationships/hyperlink" Target="https://assets.publishing.service.gov.uk/government/uploads/system/uploads/attachment_data/file/657839/commuting-in-england-1988-2015.pdf" TargetMode="External"/><Relationship Id="rId15" Type="http://schemas.openxmlformats.org/officeDocument/2006/relationships/hyperlink" Target="https://www.gov.uk/government/statistical-data-sets/energy-inefficient-dwellings" TargetMode="External"/><Relationship Id="rId23" Type="http://schemas.openxmlformats.org/officeDocument/2006/relationships/hyperlink" Target="http://pct.bike/" TargetMode="External"/><Relationship Id="rId28" Type="http://schemas.openxmlformats.org/officeDocument/2006/relationships/hyperlink" Target="https://pdf.euro.savills.co.uk/uk/rural---other/spotlight---farm-anaerobic-digestion---growth-and-performance---2018.pdf" TargetMode="External"/><Relationship Id="rId36" Type="http://schemas.openxmlformats.org/officeDocument/2006/relationships/hyperlink" Target="https://www.google.co.uk/url?sa=t&amp;rct=j&amp;q=&amp;esrc=s&amp;source=web&amp;cd=14&amp;ved=2ahUKEwjUqYXdrojlAhVaQkEAHbmuBPAQFjANegQIBxAC&amp;url=https%3A%2F%2Fwww.carbonfootprint.com%2Fdocs%2F2018_conversion_factors_2018_-_full_set__for_advanced_users__v01-00.xls&amp;usg=AOvVaw2_cdi2UA1rdYN2koj4H4Su" TargetMode="External"/><Relationship Id="rId10" Type="http://schemas.openxmlformats.org/officeDocument/2006/relationships/hyperlink" Target="https://www.carbontrust.com/resources/guides/sector-based-advice/schools/" TargetMode="External"/><Relationship Id="rId19" Type="http://schemas.openxmlformats.org/officeDocument/2006/relationships/hyperlink" Target="https://www.theade.co.uk/resources/guidance/cutting-fuel-poverty-in-the-private-rented-sectorVarous,%20see%20notes" TargetMode="External"/><Relationship Id="rId31" Type="http://schemas.openxmlformats.org/officeDocument/2006/relationships/hyperlink" Target="http://www.nef.org.uk/about-us/insights/milton-keynes-pioneering-carbon-offset-fund-six-years-on" TargetMode="External"/><Relationship Id="rId4" Type="http://schemas.openxmlformats.org/officeDocument/2006/relationships/hyperlink" Target="https://assets.publishing.service.gov.uk/government/uploads/system/uploads/attachment_data/file/790069/House_Building_Release_Dec_2018.pdfhttps:/www.ashden.org/winners/passivhaus-trust" TargetMode="External"/><Relationship Id="rId9" Type="http://schemas.openxmlformats.org/officeDocument/2006/relationships/hyperlink" Target="http://www.wrap.org.uk/sites/files/wrap/Estimates_%20in_the_UK_Jan17.pdf" TargetMode="External"/><Relationship Id="rId14" Type="http://schemas.openxmlformats.org/officeDocument/2006/relationships/hyperlink" Target="https://www.carbontrust.com/media/7375/ctv032_building_controls.pdf" TargetMode="External"/><Relationship Id="rId22" Type="http://schemas.openxmlformats.org/officeDocument/2006/relationships/hyperlink" Target="https://www.harlow.gov.uk/carbon-data" TargetMode="External"/><Relationship Id="rId27" Type="http://schemas.openxmlformats.org/officeDocument/2006/relationships/hyperlink" Target="https://www.growsave.co.uk/userFiles/3._heat_pumps.pdf" TargetMode="External"/><Relationship Id="rId30" Type="http://schemas.openxmlformats.org/officeDocument/2006/relationships/hyperlink" Target="http://www.theitc.org.uk/wp-content/uploads/2017/05/ITC-Urban-Distribution-report-May-2017.pdf" TargetMode="External"/><Relationship Id="rId35" Type="http://schemas.openxmlformats.org/officeDocument/2006/relationships/hyperlink" Target="https://www.theengineer.co.uk/warrington-solar-projec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CC92-B89C-48FD-89E5-DA991AC2235D}">
  <dimension ref="A1:D23"/>
  <sheetViews>
    <sheetView workbookViewId="0">
      <pane ySplit="3" topLeftCell="A4" activePane="bottomLeft" state="frozen"/>
      <selection pane="bottomLeft" activeCell="A8" sqref="A8"/>
    </sheetView>
  </sheetViews>
  <sheetFormatPr defaultColWidth="8.77734375" defaultRowHeight="14.4" x14ac:dyDescent="0.3"/>
  <cols>
    <col min="1" max="1" width="136.109375" style="16" customWidth="1"/>
    <col min="2" max="4" width="8.77734375" style="15"/>
  </cols>
  <sheetData>
    <row r="1" spans="1:1" ht="22.8" x14ac:dyDescent="0.4">
      <c r="A1" s="108" t="s">
        <v>0</v>
      </c>
    </row>
    <row r="2" spans="1:1" ht="17.399999999999999" x14ac:dyDescent="0.3">
      <c r="A2" s="109"/>
    </row>
    <row r="3" spans="1:1" ht="90" customHeight="1" thickBot="1" x14ac:dyDescent="0.35">
      <c r="A3" s="110"/>
    </row>
    <row r="4" spans="1:1" ht="17.399999999999999" x14ac:dyDescent="0.3">
      <c r="A4" s="59" t="s">
        <v>1</v>
      </c>
    </row>
    <row r="5" spans="1:1" x14ac:dyDescent="0.3">
      <c r="A5" s="58" t="s">
        <v>2</v>
      </c>
    </row>
    <row r="6" spans="1:1" ht="19.5" customHeight="1" x14ac:dyDescent="0.3">
      <c r="A6" s="58" t="s">
        <v>3</v>
      </c>
    </row>
    <row r="7" spans="1:1" ht="66.75" customHeight="1" x14ac:dyDescent="0.3">
      <c r="A7" s="58" t="s">
        <v>4</v>
      </c>
    </row>
    <row r="8" spans="1:1" ht="21" customHeight="1" x14ac:dyDescent="0.3">
      <c r="A8" s="58" t="s">
        <v>5</v>
      </c>
    </row>
    <row r="9" spans="1:1" ht="20.25" customHeight="1" x14ac:dyDescent="0.3">
      <c r="A9" s="116" t="s">
        <v>6</v>
      </c>
    </row>
    <row r="10" spans="1:1" ht="21" customHeight="1" x14ac:dyDescent="0.3">
      <c r="A10" s="115" t="s">
        <v>7</v>
      </c>
    </row>
    <row r="11" spans="1:1" x14ac:dyDescent="0.3">
      <c r="A11" s="60" t="s">
        <v>8</v>
      </c>
    </row>
    <row r="12" spans="1:1" ht="28.2" x14ac:dyDescent="0.3">
      <c r="A12" s="60" t="s">
        <v>9</v>
      </c>
    </row>
    <row r="13" spans="1:1" ht="42" x14ac:dyDescent="0.3">
      <c r="A13" s="60" t="s">
        <v>10</v>
      </c>
    </row>
    <row r="14" spans="1:1" ht="21.75" customHeight="1" thickBot="1" x14ac:dyDescent="0.35">
      <c r="A14" s="61" t="s">
        <v>11</v>
      </c>
    </row>
    <row r="20" spans="1:1" x14ac:dyDescent="0.3">
      <c r="A20"/>
    </row>
    <row r="23" spans="1:1" x14ac:dyDescent="0.3">
      <c r="A23"/>
    </row>
  </sheetData>
  <hyperlinks>
    <hyperlink ref="A9" location="Summary!A1" display="The 'Summary' sheet provides an overview of the 31 actions and their relative carbon saving, cost and co-benefits. " xr:uid="{61FE80C4-4516-416D-AC13-3F9D004478A0}"/>
    <hyperlink ref="A10" location="Actions!A1" display="The 'actions' sheet provides more detail on the carbon saving and costs and the methodology for estimating these. " xr:uid="{47CBE39A-1458-45B6-9F8E-1EAC72802C31}"/>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7AA0-DD27-4A17-8DF8-6F8142759909}">
  <dimension ref="A1:O42"/>
  <sheetViews>
    <sheetView workbookViewId="0">
      <pane ySplit="2" topLeftCell="A20" activePane="bottomLeft" state="frozen"/>
      <selection pane="bottomLeft" activeCell="A31" sqref="A31"/>
    </sheetView>
  </sheetViews>
  <sheetFormatPr defaultColWidth="8.77734375" defaultRowHeight="14.4" x14ac:dyDescent="0.3"/>
  <cols>
    <col min="1" max="1" width="68.109375" style="119" customWidth="1"/>
    <col min="2" max="2" width="15.6640625" style="94" customWidth="1"/>
    <col min="3" max="3" width="11.109375" style="91" hidden="1" customWidth="1"/>
    <col min="4" max="4" width="15.109375" style="75" customWidth="1"/>
    <col min="5" max="5" width="11" style="91" hidden="1" customWidth="1"/>
    <col min="6" max="6" width="11.109375" style="76" customWidth="1"/>
    <col min="7" max="7" width="11.109375" style="76" hidden="1" customWidth="1"/>
    <col min="8" max="8" width="11.109375" style="76" customWidth="1"/>
    <col min="9" max="9" width="8.77734375" style="73" customWidth="1"/>
    <col min="10" max="10" width="8.77734375" style="73" hidden="1" customWidth="1"/>
    <col min="11" max="11" width="9.109375" style="73" customWidth="1"/>
    <col min="12" max="12" width="9.109375" style="73" hidden="1" customWidth="1"/>
    <col min="13" max="13" width="8.77734375" style="73" customWidth="1"/>
    <col min="14" max="14" width="9.109375" style="97" hidden="1" customWidth="1"/>
    <col min="15" max="15" width="10.109375" style="74" customWidth="1"/>
  </cols>
  <sheetData>
    <row r="1" spans="1:15" ht="36.75" customHeight="1" thickBot="1" x14ac:dyDescent="0.35">
      <c r="A1" s="163" t="s">
        <v>12</v>
      </c>
      <c r="B1" s="164"/>
      <c r="C1" s="164"/>
      <c r="D1" s="164"/>
      <c r="E1" s="164"/>
      <c r="F1" s="164"/>
      <c r="G1" s="164"/>
      <c r="H1" s="164"/>
      <c r="I1" s="164"/>
      <c r="J1" s="164"/>
      <c r="K1" s="164"/>
      <c r="L1" s="164"/>
      <c r="M1" s="164"/>
      <c r="N1" s="164"/>
      <c r="O1" s="165"/>
    </row>
    <row r="2" spans="1:15" s="15" customFormat="1" ht="66" x14ac:dyDescent="0.25">
      <c r="A2" s="118"/>
      <c r="B2" s="100" t="s">
        <v>13</v>
      </c>
      <c r="C2" s="101" t="s">
        <v>14</v>
      </c>
      <c r="D2" s="102" t="s">
        <v>15</v>
      </c>
      <c r="E2" s="103" t="s">
        <v>16</v>
      </c>
      <c r="F2" s="104" t="s">
        <v>17</v>
      </c>
      <c r="G2" s="121" t="s">
        <v>18</v>
      </c>
      <c r="H2" s="124" t="s">
        <v>370</v>
      </c>
      <c r="I2" s="105" t="s">
        <v>19</v>
      </c>
      <c r="J2" s="105" t="s">
        <v>20</v>
      </c>
      <c r="K2" s="105" t="s">
        <v>21</v>
      </c>
      <c r="L2" s="105" t="s">
        <v>22</v>
      </c>
      <c r="M2" s="105" t="s">
        <v>23</v>
      </c>
      <c r="N2" s="105" t="s">
        <v>24</v>
      </c>
      <c r="O2" s="105" t="s">
        <v>25</v>
      </c>
    </row>
    <row r="3" spans="1:15" ht="17.399999999999999" x14ac:dyDescent="0.3">
      <c r="A3" s="120" t="str">
        <f>Actions!A6</f>
        <v>RAISING MONEY</v>
      </c>
      <c r="B3" s="93"/>
      <c r="C3" s="89"/>
      <c r="D3" s="84"/>
      <c r="E3" s="89"/>
      <c r="F3" s="84"/>
      <c r="G3" s="84"/>
      <c r="H3" s="84"/>
      <c r="I3" s="84"/>
      <c r="J3" s="84"/>
      <c r="K3" s="84"/>
      <c r="L3" s="84"/>
      <c r="M3" s="84"/>
      <c r="N3" s="84"/>
      <c r="O3" s="85"/>
    </row>
    <row r="4" spans="1:15" ht="26.4" x14ac:dyDescent="0.5">
      <c r="A4" s="122" t="str">
        <f>Actions!A7</f>
        <v>1. Introduce a workplace car parking levy and/or similar initiative to fund sustainable transport</v>
      </c>
      <c r="B4" s="92"/>
      <c r="C4" s="88" t="str">
        <f>Actions!C7</f>
        <v>245 (based on using income to replace 10 diesel buses with EVs)</v>
      </c>
      <c r="D4" s="82"/>
      <c r="E4" s="88" t="str">
        <f>Actions!D7</f>
        <v xml:space="preserve">£175k pa running cost (plus set-up costs of around £180k), plus £3.5m generated annually (based on Nottingham figures, but scaled down pro-rata with population; in practice, the costs may not be scalable on this basis)  </v>
      </c>
      <c r="F4" s="77" t="s">
        <v>26</v>
      </c>
      <c r="G4" s="96">
        <f>Actions!H7</f>
        <v>3</v>
      </c>
      <c r="H4" s="125" t="s">
        <v>26</v>
      </c>
      <c r="I4" s="78" t="s">
        <v>27</v>
      </c>
      <c r="J4" s="95">
        <f>Actions!J7</f>
        <v>2</v>
      </c>
      <c r="K4" s="79"/>
      <c r="L4" s="95">
        <f>Actions!L7</f>
        <v>3</v>
      </c>
      <c r="M4" s="78" t="s">
        <v>27</v>
      </c>
      <c r="N4" s="96">
        <f>Actions!N7</f>
        <v>1</v>
      </c>
      <c r="O4" s="80"/>
    </row>
    <row r="5" spans="1:15" ht="25.8" x14ac:dyDescent="0.5">
      <c r="A5" s="117" t="str">
        <f>Actions!A8</f>
        <v xml:space="preserve">2. Set up a Carbon Offset Fund through Section 106 agreements  </v>
      </c>
      <c r="B5" s="92"/>
      <c r="C5" s="88">
        <f>Actions!C8</f>
        <v>590</v>
      </c>
      <c r="D5" s="82" t="s">
        <v>27</v>
      </c>
      <c r="E5" s="88" t="str">
        <f>Actions!D8</f>
        <v>£45k pa to cover a full time officer to administer. Will generate funds for investment in low carbon projects.</v>
      </c>
      <c r="F5" s="77" t="s">
        <v>26</v>
      </c>
      <c r="G5" s="96">
        <f>Actions!H8</f>
        <v>1</v>
      </c>
      <c r="H5" s="125" t="s">
        <v>27</v>
      </c>
      <c r="I5" s="79"/>
      <c r="J5" s="95">
        <f>Actions!J8</f>
        <v>2</v>
      </c>
      <c r="K5" s="79"/>
      <c r="L5" s="95">
        <f>Actions!L8</f>
        <v>1</v>
      </c>
      <c r="M5" s="79"/>
      <c r="N5" s="96">
        <f>Actions!N8</f>
        <v>0</v>
      </c>
      <c r="O5" s="80"/>
    </row>
    <row r="6" spans="1:15" ht="17.399999999999999" x14ac:dyDescent="0.3">
      <c r="A6" s="120" t="s">
        <v>28</v>
      </c>
      <c r="B6" s="93"/>
      <c r="C6" s="89">
        <f>Actions!C9</f>
        <v>0</v>
      </c>
      <c r="D6" s="86"/>
      <c r="E6" s="89">
        <f>Actions!D9</f>
        <v>0</v>
      </c>
      <c r="F6" s="84"/>
      <c r="G6" s="84"/>
      <c r="H6" s="84"/>
      <c r="I6" s="84"/>
      <c r="J6" s="84">
        <f>Actions!J9</f>
        <v>0</v>
      </c>
      <c r="K6" s="84"/>
      <c r="L6" s="84">
        <f>Actions!L9</f>
        <v>0</v>
      </c>
      <c r="M6" s="84"/>
      <c r="N6" s="84">
        <f>Actions!N9</f>
        <v>0</v>
      </c>
      <c r="O6" s="85"/>
    </row>
    <row r="7" spans="1:15" ht="25.8" x14ac:dyDescent="0.5">
      <c r="A7" s="117" t="str">
        <f>Actions!A10</f>
        <v>3. Enforce minimum energy efficiency standards in the private rental sector</v>
      </c>
      <c r="B7" s="92"/>
      <c r="C7" s="88" t="str">
        <f>Actions!C10</f>
        <v>170 (based on all substandard properties being improved)</v>
      </c>
      <c r="D7" s="82"/>
      <c r="E7" s="88" t="str">
        <f>Actions!D10</f>
        <v>£45k pa to cover a full time officer to focus on enforcement.  (Costs could be recouped through fees.)</v>
      </c>
      <c r="F7" s="77" t="s">
        <v>27</v>
      </c>
      <c r="G7" s="96">
        <f>Actions!H10</f>
        <v>3</v>
      </c>
      <c r="H7" s="125" t="s">
        <v>29</v>
      </c>
      <c r="I7" s="78" t="s">
        <v>27</v>
      </c>
      <c r="J7" s="95">
        <f>Actions!J10</f>
        <v>2</v>
      </c>
      <c r="K7" s="79"/>
      <c r="L7" s="95">
        <f>Actions!L10</f>
        <v>3</v>
      </c>
      <c r="M7" s="78" t="s">
        <v>27</v>
      </c>
      <c r="N7" s="96">
        <f>Actions!N10</f>
        <v>3</v>
      </c>
      <c r="O7" s="78" t="s">
        <v>27</v>
      </c>
    </row>
    <row r="8" spans="1:15" ht="26.4" x14ac:dyDescent="0.5">
      <c r="A8" s="117" t="str">
        <f>Actions!A11</f>
        <v>4. Encourage 100 Energiesprong (or similar) retrofits a year - initially in social housing and then rolling out to the private sector</v>
      </c>
      <c r="B8" s="92"/>
      <c r="C8" s="88" t="str">
        <f>Actions!C11</f>
        <v>275 (in year one, increasing year on year as more homes are improved)</v>
      </c>
      <c r="D8" s="82"/>
      <c r="E8" s="88" t="str">
        <f>Actions!D11</f>
        <v xml:space="preserve">£7m total cost if council-owned homes, based on £70k per property, to fund the first 100 properties, but with annual savings from reduced maintenance and income generated from 'comfort payments' (made by tenants and designed to be at a level equivalent to their previous energy bills) - and potentially the Renewable Heat Incentive - that will effectively halve this cost. (If RSL-owned, no cost to council beyond time to promote.)  Costs are reduced for future properties as the supply chain is developed. </v>
      </c>
      <c r="F8" s="81"/>
      <c r="G8" s="96">
        <f>Actions!H11</f>
        <v>3</v>
      </c>
      <c r="H8" s="96"/>
      <c r="I8" s="98" t="s">
        <v>27</v>
      </c>
      <c r="J8" s="95">
        <f>Actions!J11</f>
        <v>2</v>
      </c>
      <c r="K8" s="79"/>
      <c r="L8" s="95">
        <f>Actions!L11</f>
        <v>3</v>
      </c>
      <c r="M8" s="98" t="s">
        <v>27</v>
      </c>
      <c r="N8" s="96">
        <f>Actions!N11</f>
        <v>3</v>
      </c>
      <c r="O8" s="98" t="s">
        <v>27</v>
      </c>
    </row>
    <row r="9" spans="1:15" ht="25.8" x14ac:dyDescent="0.5">
      <c r="A9" s="122" t="str">
        <f>Actions!A12</f>
        <v>5. Retrofit council-owned homes to EPC C</v>
      </c>
      <c r="B9" s="92"/>
      <c r="C9" s="88" t="str">
        <f>Actions!C12</f>
        <v>550 (based on 572 homes a year being improved; figure will increase year on year as more homes are improved)</v>
      </c>
      <c r="D9" s="82" t="s">
        <v>27</v>
      </c>
      <c r="E9" s="88" t="str">
        <f>Actions!D12</f>
        <v>£1.25m pa for 5 years to bring all council homes up to this standard.</v>
      </c>
      <c r="F9" s="81"/>
      <c r="G9" s="96">
        <f>Actions!H12</f>
        <v>3</v>
      </c>
      <c r="H9" s="125" t="s">
        <v>27</v>
      </c>
      <c r="I9" s="78" t="s">
        <v>27</v>
      </c>
      <c r="J9" s="95">
        <f>Actions!J12</f>
        <v>3</v>
      </c>
      <c r="K9" s="78" t="s">
        <v>27</v>
      </c>
      <c r="L9" s="95">
        <f>Actions!L12</f>
        <v>3</v>
      </c>
      <c r="M9" s="78" t="s">
        <v>27</v>
      </c>
      <c r="N9" s="96">
        <f>Actions!N12</f>
        <v>3</v>
      </c>
      <c r="O9" s="78" t="s">
        <v>27</v>
      </c>
    </row>
    <row r="10" spans="1:15" ht="26.4" x14ac:dyDescent="0.5">
      <c r="A10" s="117" t="str">
        <f>Actions!A13</f>
        <v>6. Require higher than current national energy efficiency standards for privately built new homes</v>
      </c>
      <c r="B10" s="92"/>
      <c r="C10" s="88" t="str">
        <f>Actions!C13</f>
        <v>600 (in first year; 1,200 in second year etc.)</v>
      </c>
      <c r="D10" s="82" t="s">
        <v>27</v>
      </c>
      <c r="E10" s="88" t="str">
        <f>Actions!D13</f>
        <v xml:space="preserve">£45k pa to cover a FTE officer to liaise with developers and enforce as necessary. </v>
      </c>
      <c r="F10" s="77" t="s">
        <v>27</v>
      </c>
      <c r="G10" s="96">
        <f>Actions!H13</f>
        <v>1</v>
      </c>
      <c r="H10" s="125" t="s">
        <v>27</v>
      </c>
      <c r="I10" s="79"/>
      <c r="J10" s="95">
        <f>Actions!J13</f>
        <v>2</v>
      </c>
      <c r="K10" s="79"/>
      <c r="L10" s="95">
        <f>Actions!L13</f>
        <v>1</v>
      </c>
      <c r="M10" s="79"/>
      <c r="N10" s="96">
        <f>Actions!N13</f>
        <v>3</v>
      </c>
      <c r="O10" s="78" t="s">
        <v>27</v>
      </c>
    </row>
    <row r="11" spans="1:15" ht="26.4" x14ac:dyDescent="0.5">
      <c r="A11" s="122" t="str">
        <f>Actions!A14</f>
        <v>7. Encourage/enable retrofit of all existing owner-occupied housing stock to EPC level C or above</v>
      </c>
      <c r="B11" s="92"/>
      <c r="C11" s="88" t="str">
        <f>Actions!C14</f>
        <v xml:space="preserve">1,874 (based on 1,950 homes a year being improved; figures will increase year on year as more houses are improved) </v>
      </c>
      <c r="D11" s="82" t="s">
        <v>26</v>
      </c>
      <c r="E11" s="88" t="str">
        <f>Actions!D14</f>
        <v xml:space="preserve">£323k pa to cover cost of a team of staff to provide retrofit and funding advice. </v>
      </c>
      <c r="F11" s="81"/>
      <c r="G11" s="96">
        <f>Actions!H14</f>
        <v>1</v>
      </c>
      <c r="H11" s="96"/>
      <c r="I11" s="79"/>
      <c r="J11" s="95">
        <f>Actions!J14</f>
        <v>3</v>
      </c>
      <c r="K11" s="78" t="s">
        <v>27</v>
      </c>
      <c r="L11" s="95">
        <f>Actions!L14</f>
        <v>0</v>
      </c>
      <c r="M11" s="79"/>
      <c r="N11" s="96">
        <f>Actions!N14</f>
        <v>3</v>
      </c>
      <c r="O11" s="78" t="s">
        <v>27</v>
      </c>
    </row>
    <row r="12" spans="1:15" ht="39.6" x14ac:dyDescent="0.5">
      <c r="A12" s="117" t="str">
        <f>Actions!A15</f>
        <v>8. Require homes built on council land to be Passivhaus standard or similar (and, if developing new council facilities, ensure they are built to the highest standards e.g. BREEAM excellent)</v>
      </c>
      <c r="B12" s="99" t="s">
        <v>27</v>
      </c>
      <c r="C12" s="88" t="str">
        <f>Actions!C15</f>
        <v>26 (based on 19 homes)</v>
      </c>
      <c r="D12" s="82"/>
      <c r="E12" s="88" t="str">
        <f>Actions!D15</f>
        <v xml:space="preserve">No cost to the council.  Additional build cost (to the housing developer) would be around 7% of the build costs, or around £10k per dwelling. </v>
      </c>
      <c r="F12" s="77" t="s">
        <v>27</v>
      </c>
      <c r="G12" s="96">
        <f>Actions!H15</f>
        <v>1</v>
      </c>
      <c r="H12" s="125" t="s">
        <v>29</v>
      </c>
      <c r="I12" s="79"/>
      <c r="J12" s="95">
        <f>Actions!J15</f>
        <v>0</v>
      </c>
      <c r="K12" s="79"/>
      <c r="L12" s="95">
        <f>Actions!L15</f>
        <v>0</v>
      </c>
      <c r="M12" s="79"/>
      <c r="N12" s="96">
        <f>Actions!N15</f>
        <v>3</v>
      </c>
      <c r="O12" s="78" t="s">
        <v>27</v>
      </c>
    </row>
    <row r="13" spans="1:15" ht="17.399999999999999" x14ac:dyDescent="0.3">
      <c r="A13" s="120" t="str">
        <f>Actions!A16</f>
        <v xml:space="preserve">TRANSPORT </v>
      </c>
      <c r="B13" s="93"/>
      <c r="C13" s="89">
        <f>Actions!C16</f>
        <v>0</v>
      </c>
      <c r="D13" s="86"/>
      <c r="E13" s="89">
        <f>Actions!D16</f>
        <v>0</v>
      </c>
      <c r="F13" s="84"/>
      <c r="G13" s="84"/>
      <c r="H13" s="84"/>
      <c r="I13" s="84"/>
      <c r="J13" s="84">
        <f>Actions!J16</f>
        <v>0</v>
      </c>
      <c r="K13" s="84"/>
      <c r="L13" s="84">
        <f>Actions!L16</f>
        <v>0</v>
      </c>
      <c r="M13" s="84"/>
      <c r="N13" s="84">
        <f>Actions!N16</f>
        <v>0</v>
      </c>
      <c r="O13" s="85"/>
    </row>
    <row r="14" spans="1:15" ht="25.8" x14ac:dyDescent="0.5">
      <c r="A14" s="122" t="str">
        <f>Actions!A17</f>
        <v>9. Introduce measures to encourage cycling and walking</v>
      </c>
      <c r="B14" s="92"/>
      <c r="C14" s="88" t="str">
        <f>Actions!C17</f>
        <v>295 (based on increasing cycle commuting to 26% over 5 years)</v>
      </c>
      <c r="D14" s="82" t="s">
        <v>413</v>
      </c>
      <c r="E14" s="88" t="str">
        <f>Actions!D17</f>
        <v xml:space="preserve">£5m pa (based on recommended investment of £50/person/pa).  This could be spent on a range of initiatives from the cheaper ones (e.g. require office developments to have secure cycle parking; education/training programmes) to the more expensive (segregated cycle lanes). </v>
      </c>
      <c r="F14" s="81"/>
      <c r="G14" s="96">
        <f>Actions!H17</f>
        <v>3</v>
      </c>
      <c r="H14" s="125" t="s">
        <v>27</v>
      </c>
      <c r="I14" s="78" t="s">
        <v>27</v>
      </c>
      <c r="J14" s="95">
        <f>Actions!J17</f>
        <v>1</v>
      </c>
      <c r="K14" s="79"/>
      <c r="L14" s="95">
        <f>Actions!L17</f>
        <v>2</v>
      </c>
      <c r="M14" s="79"/>
      <c r="N14" s="96">
        <f>Actions!N17</f>
        <v>1</v>
      </c>
      <c r="O14" s="80"/>
    </row>
    <row r="15" spans="1:15" ht="25.8" x14ac:dyDescent="0.5">
      <c r="A15" s="122" t="str">
        <f>Actions!A18</f>
        <v>10. Ban or discourage private cars from the city centre</v>
      </c>
      <c r="B15" s="92"/>
      <c r="C15" s="88" t="str">
        <f>Actions!C18</f>
        <v>1,200 (based on a 20% reduction in vehicles in the city centre)</v>
      </c>
      <c r="D15" s="82" t="s">
        <v>26</v>
      </c>
      <c r="E15" s="88" t="str">
        <f>Actions!D18</f>
        <v xml:space="preserve">£45k pa to cover officer time.  Set up costs will depend on the system chosen; a congestion charge could potentially generate more income than it costs. </v>
      </c>
      <c r="F15" s="77" t="s">
        <v>27</v>
      </c>
      <c r="G15" s="96">
        <f>Actions!H18</f>
        <v>3</v>
      </c>
      <c r="H15" s="125" t="s">
        <v>27</v>
      </c>
      <c r="I15" s="78" t="s">
        <v>27</v>
      </c>
      <c r="J15" s="95">
        <f>Actions!J18</f>
        <v>1</v>
      </c>
      <c r="K15" s="79"/>
      <c r="L15" s="95">
        <f>Actions!L18</f>
        <v>2</v>
      </c>
      <c r="M15" s="79"/>
      <c r="N15" s="96">
        <f>Actions!N18</f>
        <v>0</v>
      </c>
      <c r="O15" s="80"/>
    </row>
    <row r="16" spans="1:15" ht="25.8" x14ac:dyDescent="0.5">
      <c r="A16" s="117" t="str">
        <f>Actions!A19</f>
        <v>11. Establish urban consolidation centres</v>
      </c>
      <c r="B16" s="92"/>
      <c r="C16" s="88" t="str">
        <f>Actions!C19</f>
        <v>4,400 (based on an 20% reduction on freight emissions; ultimately, up to 80% reduction could be achieved if there was full coverage and uptake of UCCs linked to restrictions imposed by the council on freight traffic)</v>
      </c>
      <c r="D16" s="82" t="s">
        <v>26</v>
      </c>
      <c r="E16" s="88" t="str">
        <f>Actions!D19</f>
        <v xml:space="preserve">£45k pa to cover officer time to engage with partners and facilitate solutions. </v>
      </c>
      <c r="F16" s="77" t="s">
        <v>27</v>
      </c>
      <c r="G16" s="96">
        <f>Actions!H19</f>
        <v>3</v>
      </c>
      <c r="H16" s="125" t="s">
        <v>27</v>
      </c>
      <c r="I16" s="78" t="s">
        <v>27</v>
      </c>
      <c r="J16" s="95">
        <f>Actions!J19</f>
        <v>1</v>
      </c>
      <c r="K16" s="79"/>
      <c r="L16" s="95">
        <f>Actions!L19</f>
        <v>2</v>
      </c>
      <c r="M16" s="79"/>
      <c r="N16" s="96">
        <f>Actions!N19</f>
        <v>1</v>
      </c>
      <c r="O16" s="80"/>
    </row>
    <row r="17" spans="1:15" ht="25.8" x14ac:dyDescent="0.5">
      <c r="A17" s="117" t="str">
        <f>Actions!A20</f>
        <v xml:space="preserve">12. Encourage car sharing </v>
      </c>
      <c r="B17" s="92"/>
      <c r="C17" s="88" t="str">
        <f>Actions!C20</f>
        <v>2,000 (increasing annually as more cars are taken off the road)</v>
      </c>
      <c r="D17" s="82" t="s">
        <v>26</v>
      </c>
      <c r="E17" s="88" t="str">
        <f>Actions!D20</f>
        <v>£50k set up costs plus £100k  marketing pa to take 1,000 cars off the road. (In year 2, 80% of these cars will still be sharing at no additional cost.)</v>
      </c>
      <c r="F17" s="81"/>
      <c r="G17" s="96">
        <f>Actions!H20</f>
        <v>2</v>
      </c>
      <c r="H17" s="125" t="s">
        <v>26</v>
      </c>
      <c r="I17" s="79"/>
      <c r="J17" s="95">
        <f>Actions!J20</f>
        <v>0</v>
      </c>
      <c r="K17" s="79"/>
      <c r="L17" s="95">
        <f>Actions!L20</f>
        <v>2</v>
      </c>
      <c r="M17" s="79"/>
      <c r="N17" s="96">
        <f>Actions!N20</f>
        <v>0</v>
      </c>
      <c r="O17" s="80"/>
    </row>
    <row r="18" spans="1:15" ht="26.4" x14ac:dyDescent="0.5">
      <c r="A18" s="122" t="str">
        <f>Actions!A21</f>
        <v>13. Enable the rapid shift to electric vehicles through putting in place EV charging</v>
      </c>
      <c r="B18" s="92"/>
      <c r="C18" s="88" t="str">
        <f>Actions!C21</f>
        <v>3,440 (based on 6% annual increase passenger cars, vans and LGVs being EV; figure will increase year or year as proportion of vehicles becoming EV increases)</v>
      </c>
      <c r="D18" s="82" t="s">
        <v>26</v>
      </c>
      <c r="E18" s="88" t="str">
        <f>Actions!D21</f>
        <v xml:space="preserve">£110k one off cost to fund 44 new charge points (at a cost of £2.5k per chargepoint with the remaining supplied from government grants). </v>
      </c>
      <c r="F18" s="81"/>
      <c r="G18" s="96">
        <f>Actions!H21</f>
        <v>2</v>
      </c>
      <c r="H18" s="125" t="s">
        <v>26</v>
      </c>
      <c r="I18" s="79"/>
      <c r="J18" s="95">
        <f>Actions!J21</f>
        <v>0</v>
      </c>
      <c r="K18" s="79"/>
      <c r="L18" s="95">
        <f>Actions!L21</f>
        <v>1</v>
      </c>
      <c r="M18" s="79"/>
      <c r="N18" s="96">
        <f>Actions!N21</f>
        <v>0</v>
      </c>
      <c r="O18" s="80"/>
    </row>
    <row r="19" spans="1:15" ht="25.8" x14ac:dyDescent="0.5">
      <c r="A19" s="122" t="str">
        <f>Actions!A22</f>
        <v>14.  Replace existing buses with electric buses</v>
      </c>
      <c r="B19" s="92"/>
      <c r="C19" s="88" t="str">
        <f>Actions!C22</f>
        <v>1,050 (based on replacing 15 buses)</v>
      </c>
      <c r="D19" s="82" t="s">
        <v>26</v>
      </c>
      <c r="E19" s="88" t="str">
        <f>Actions!D22</f>
        <v>£15m one off cost (based on replacing 45 buses)</v>
      </c>
      <c r="F19" s="81"/>
      <c r="G19" s="96">
        <f>Actions!H22</f>
        <v>3</v>
      </c>
      <c r="H19" s="125" t="s">
        <v>27</v>
      </c>
      <c r="I19" s="78" t="s">
        <v>27</v>
      </c>
      <c r="J19" s="95">
        <f>Actions!J22</f>
        <v>0</v>
      </c>
      <c r="K19" s="79"/>
      <c r="L19" s="95">
        <f>Actions!L22</f>
        <v>1</v>
      </c>
      <c r="M19" s="79"/>
      <c r="N19" s="96">
        <f>Actions!N22</f>
        <v>1</v>
      </c>
      <c r="O19" s="80"/>
    </row>
    <row r="20" spans="1:15" ht="25.8" x14ac:dyDescent="0.5">
      <c r="A20" s="117" t="str">
        <f>Actions!A23</f>
        <v>15.  Deliver a rapid transition of the council’s own fleet to electric</v>
      </c>
      <c r="B20" s="99" t="s">
        <v>27</v>
      </c>
      <c r="C20" s="88" t="str">
        <f>Actions!C23</f>
        <v>547 (based on entire council fleet becoming EV); savings will increase as grid electricity becomes lower carbon</v>
      </c>
      <c r="D20" s="82" t="s">
        <v>27</v>
      </c>
      <c r="E20" s="88" t="str">
        <f>Actions!D23</f>
        <v xml:space="preserve">£1.2m pa (comprising the additional 'whole life' vehicle cost of EVs versus combustion engine vehicles). </v>
      </c>
      <c r="F20" s="81"/>
      <c r="G20" s="96">
        <f>Actions!H23</f>
        <v>2</v>
      </c>
      <c r="H20" s="125" t="s">
        <v>26</v>
      </c>
      <c r="I20" s="79"/>
      <c r="J20" s="95">
        <f>Actions!J23</f>
        <v>0</v>
      </c>
      <c r="K20" s="79"/>
      <c r="L20" s="95">
        <f>Actions!L23</f>
        <v>1</v>
      </c>
      <c r="M20" s="79"/>
      <c r="N20" s="96">
        <f>Actions!N23</f>
        <v>1</v>
      </c>
      <c r="O20" s="80"/>
    </row>
    <row r="21" spans="1:15" ht="25.8" x14ac:dyDescent="0.5">
      <c r="A21" s="117" t="str">
        <f>Actions!A24</f>
        <v>16. Require all taxis to be electric through licensing</v>
      </c>
      <c r="B21" s="92"/>
      <c r="C21" s="88" t="str">
        <f>Actions!C24</f>
        <v>329 (based on entire taxi fleet becoming EV over 5 years); savings will increase as grid electricity becomes lower carbon</v>
      </c>
      <c r="D21" s="82" t="s">
        <v>413</v>
      </c>
      <c r="E21" s="88" t="str">
        <f>Actions!D24</f>
        <v>£18k pa (for 2 days a week of an officer to engage with taxi drivers and ensure planning provision is made for EV ranks)</v>
      </c>
      <c r="F21" s="77" t="s">
        <v>27</v>
      </c>
      <c r="G21" s="96">
        <f>Actions!H24</f>
        <v>3</v>
      </c>
      <c r="H21" s="125" t="s">
        <v>26</v>
      </c>
      <c r="I21" s="78" t="s">
        <v>27</v>
      </c>
      <c r="J21" s="95">
        <f>Actions!J24</f>
        <v>0</v>
      </c>
      <c r="K21" s="79"/>
      <c r="L21" s="95">
        <f>Actions!L24</f>
        <v>1</v>
      </c>
      <c r="M21" s="79"/>
      <c r="N21" s="96">
        <f>Actions!N24</f>
        <v>0</v>
      </c>
      <c r="O21" s="80"/>
    </row>
    <row r="22" spans="1:15" ht="26.4" x14ac:dyDescent="0.5">
      <c r="A22" s="117" t="str">
        <f>Actions!A25</f>
        <v>17.  Reduce the need to own and use a car through managing developments in the local plan</v>
      </c>
      <c r="B22" s="92"/>
      <c r="C22" s="88" t="str">
        <f>Actions!C25</f>
        <v>230 (increasing each year)</v>
      </c>
      <c r="D22" s="82"/>
      <c r="E22" s="88" t="str">
        <f>Actions!D25</f>
        <v>0 (achieved through planning policies alone; further savings would be achieved through investment in public transport)</v>
      </c>
      <c r="F22" s="77" t="s">
        <v>27</v>
      </c>
      <c r="G22" s="96">
        <f>Actions!H25</f>
        <v>2</v>
      </c>
      <c r="H22" s="125" t="s">
        <v>29</v>
      </c>
      <c r="I22" s="79"/>
      <c r="J22" s="95">
        <f>Actions!J25</f>
        <v>1</v>
      </c>
      <c r="K22" s="79"/>
      <c r="L22" s="95">
        <f>Actions!L25</f>
        <v>1</v>
      </c>
      <c r="M22" s="79"/>
      <c r="N22" s="96">
        <f>Actions!N25</f>
        <v>1</v>
      </c>
      <c r="O22" s="80"/>
    </row>
    <row r="23" spans="1:15" ht="17.399999999999999" x14ac:dyDescent="0.3">
      <c r="A23" s="120" t="str">
        <f>Actions!A26</f>
        <v>COUNCIL ESTATE</v>
      </c>
      <c r="B23" s="93"/>
      <c r="C23" s="89">
        <f>Actions!C26</f>
        <v>0</v>
      </c>
      <c r="D23" s="86"/>
      <c r="E23" s="89">
        <f>Actions!D26</f>
        <v>0</v>
      </c>
      <c r="F23" s="84"/>
      <c r="G23" s="84"/>
      <c r="H23" s="84"/>
      <c r="I23" s="84"/>
      <c r="J23" s="84">
        <f>Actions!J26</f>
        <v>0</v>
      </c>
      <c r="K23" s="84"/>
      <c r="L23" s="84">
        <f>Actions!L26</f>
        <v>0</v>
      </c>
      <c r="M23" s="84"/>
      <c r="N23" s="84">
        <f>Actions!N26</f>
        <v>0</v>
      </c>
      <c r="O23" s="85"/>
    </row>
    <row r="24" spans="1:15" ht="26.4" x14ac:dyDescent="0.5">
      <c r="A24" s="117" t="str">
        <f>Actions!A27</f>
        <v>18. Encourage and enable energy saving/low carbon behaviour by all council staff</v>
      </c>
      <c r="B24" s="99" t="s">
        <v>27</v>
      </c>
      <c r="C24" s="88">
        <f>Actions!C27</f>
        <v>83</v>
      </c>
      <c r="D24" s="82"/>
      <c r="E24" s="88" t="str">
        <f>Actions!D27</f>
        <v xml:space="preserve">£42k pa to cover cost of energy saving campaign; but should achieve savings of around £20k per annum. </v>
      </c>
      <c r="F24" s="77" t="s">
        <v>27</v>
      </c>
      <c r="G24" s="96">
        <f>Actions!H27</f>
        <v>0</v>
      </c>
      <c r="H24" s="125" t="s">
        <v>29</v>
      </c>
      <c r="I24" s="79"/>
      <c r="J24" s="95">
        <f>Actions!J27</f>
        <v>1</v>
      </c>
      <c r="K24" s="79"/>
      <c r="L24" s="95">
        <f>Actions!L27</f>
        <v>0</v>
      </c>
      <c r="M24" s="79"/>
      <c r="N24" s="96">
        <f>Actions!N27</f>
        <v>0</v>
      </c>
      <c r="O24" s="80"/>
    </row>
    <row r="25" spans="1:15" ht="26.4" x14ac:dyDescent="0.5">
      <c r="A25" s="117" t="str">
        <f>Actions!A28</f>
        <v>19. Ensure council’s procurement strategy specifies that low carbon lights and appliances are procured</v>
      </c>
      <c r="B25" s="99" t="s">
        <v>27</v>
      </c>
      <c r="C25" s="88" t="str">
        <f>Actions!C28</f>
        <v>124 (based on achieving a 10% saving of energy used for lights and appliances)</v>
      </c>
      <c r="D25" s="82"/>
      <c r="E25" s="88" t="str">
        <f>Actions!D28</f>
        <v>0 (achieved through a change to the procurement policy; more efficient appliances don't always cost more and where they do, they will usually pay for themselves quite quickly through energy savings)</v>
      </c>
      <c r="F25" s="77" t="s">
        <v>27</v>
      </c>
      <c r="G25" s="96">
        <f>Actions!H28</f>
        <v>0</v>
      </c>
      <c r="H25" s="125" t="s">
        <v>29</v>
      </c>
      <c r="I25" s="79"/>
      <c r="J25" s="95">
        <f>Actions!J28</f>
        <v>1</v>
      </c>
      <c r="K25" s="79"/>
      <c r="L25" s="95">
        <f>Actions!L28</f>
        <v>0</v>
      </c>
      <c r="M25" s="79"/>
      <c r="N25" s="96">
        <f>Actions!N28</f>
        <v>0</v>
      </c>
      <c r="O25" s="80"/>
    </row>
    <row r="26" spans="1:15" ht="26.4" x14ac:dyDescent="0.5">
      <c r="A26" s="122" t="str">
        <f>Actions!A29</f>
        <v>20. Upgrade the insulation and heating systems of council buildings, taking advantage of interest free finance available</v>
      </c>
      <c r="B26" s="99" t="s">
        <v>27</v>
      </c>
      <c r="C26" s="88" t="str">
        <f>Actions!C29</f>
        <v>1,386 (based on cutting energy used for heating by 20%)</v>
      </c>
      <c r="D26" s="82" t="s">
        <v>26</v>
      </c>
      <c r="E26" s="88" t="str">
        <f>Actions!D29</f>
        <v xml:space="preserve">£45k pa (to cover cost of energy manager; cost of controls could be covered through interest free Salix finance, repaid through bill savings) - but will be more than covered by savings. </v>
      </c>
      <c r="F26" s="77" t="s">
        <v>26</v>
      </c>
      <c r="G26" s="96">
        <f>Actions!H29</f>
        <v>0</v>
      </c>
      <c r="H26" s="125" t="s">
        <v>29</v>
      </c>
      <c r="I26" s="79"/>
      <c r="J26" s="95">
        <f>Actions!J29</f>
        <v>3</v>
      </c>
      <c r="K26" s="78" t="s">
        <v>27</v>
      </c>
      <c r="L26" s="95">
        <f>Actions!L29</f>
        <v>0</v>
      </c>
      <c r="M26" s="79"/>
      <c r="N26" s="96">
        <f>Actions!N29</f>
        <v>3</v>
      </c>
      <c r="O26" s="78" t="s">
        <v>27</v>
      </c>
    </row>
    <row r="27" spans="1:15" ht="25.8" x14ac:dyDescent="0.5">
      <c r="A27" s="122" t="str">
        <f>Actions!A30</f>
        <v>21. Switch street lighting to well-designed and well directed LED lights</v>
      </c>
      <c r="B27" s="99" t="s">
        <v>27</v>
      </c>
      <c r="C27" s="88">
        <f>Actions!C30</f>
        <v>1060</v>
      </c>
      <c r="D27" s="82" t="s">
        <v>26</v>
      </c>
      <c r="E27" s="88" t="str">
        <f>Actions!D30</f>
        <v xml:space="preserve">£45k per annum (to cover cost of energy manager; the lights may cost around £3m but interest free loan finance available through Salix - for measures with a payback of less than 5 years - with repayments paid from bill savings). Salary should be covered by savings. </v>
      </c>
      <c r="F27" s="77" t="s">
        <v>26</v>
      </c>
      <c r="G27" s="96">
        <f>Actions!H30</f>
        <v>1</v>
      </c>
      <c r="H27" s="125" t="s">
        <v>29</v>
      </c>
      <c r="I27" s="79"/>
      <c r="J27" s="95">
        <f>Actions!J30</f>
        <v>3</v>
      </c>
      <c r="K27" s="78" t="s">
        <v>27</v>
      </c>
      <c r="L27" s="95">
        <f>Actions!L30</f>
        <v>1</v>
      </c>
      <c r="M27" s="79"/>
      <c r="N27" s="96">
        <f>Actions!N30</f>
        <v>0</v>
      </c>
      <c r="O27" s="80"/>
    </row>
    <row r="28" spans="1:15" ht="26.4" x14ac:dyDescent="0.5">
      <c r="A28" s="117" t="str">
        <f>Actions!A31</f>
        <v xml:space="preserve">22. Require the integration of renewable energy such as solar thermal, PV or heat pumps in local authority owned buildings </v>
      </c>
      <c r="B28" s="99" t="s">
        <v>27</v>
      </c>
      <c r="C28" s="88" t="str">
        <f>Actions!C31</f>
        <v>1,035 (based on supplying 10% of the council's energy use through on or near-site renewables)</v>
      </c>
      <c r="D28" s="82" t="s">
        <v>26</v>
      </c>
      <c r="E28" s="88" t="str">
        <f>Actions!D31</f>
        <v xml:space="preserve">£0.8m one off cost (based on a 1MW heat pump) - but income will be generated from the government's Renewable Heat Incentive. </v>
      </c>
      <c r="F28" s="81"/>
      <c r="G28" s="96">
        <f>Actions!H31</f>
        <v>0</v>
      </c>
      <c r="H28" s="125" t="s">
        <v>29</v>
      </c>
      <c r="I28" s="79"/>
      <c r="J28" s="95">
        <f>Actions!J31</f>
        <v>1</v>
      </c>
      <c r="K28" s="79"/>
      <c r="L28" s="95">
        <f>Actions!L31</f>
        <v>0</v>
      </c>
      <c r="M28" s="79"/>
      <c r="N28" s="96">
        <f>Actions!N31</f>
        <v>2</v>
      </c>
      <c r="O28" s="80"/>
    </row>
    <row r="29" spans="1:15" ht="17.399999999999999" x14ac:dyDescent="0.3">
      <c r="A29" s="120" t="str">
        <f>Actions!A32</f>
        <v>POWER GENERATION</v>
      </c>
      <c r="B29" s="93"/>
      <c r="C29" s="89">
        <f>Actions!C32</f>
        <v>0</v>
      </c>
      <c r="D29" s="86"/>
      <c r="E29" s="89">
        <f>Actions!D32</f>
        <v>0</v>
      </c>
      <c r="F29" s="84"/>
      <c r="G29" s="84"/>
      <c r="H29" s="84"/>
      <c r="I29" s="84"/>
      <c r="J29" s="84">
        <f>Actions!J32</f>
        <v>0</v>
      </c>
      <c r="K29" s="84"/>
      <c r="L29" s="84">
        <f>Actions!L32</f>
        <v>0</v>
      </c>
      <c r="M29" s="84"/>
      <c r="N29" s="84">
        <f>Actions!N32</f>
        <v>0</v>
      </c>
      <c r="O29" s="85"/>
    </row>
    <row r="30" spans="1:15" ht="25.8" x14ac:dyDescent="0.5">
      <c r="A30" s="122" t="str">
        <f>Actions!A33</f>
        <v>23. Identify areas suitable for renewable energy in the local plan</v>
      </c>
      <c r="B30" s="92"/>
      <c r="C30" s="88" t="str">
        <f>Actions!C33</f>
        <v>180,000 (based on an increase in renewable capacity of 140MW , comprising wind turbines with 30% capacity)</v>
      </c>
      <c r="D30" s="82" t="s">
        <v>29</v>
      </c>
      <c r="E30" s="88" t="str">
        <f>Actions!D33</f>
        <v>£45k pa (to cover a half-time officer to identify sites and encourage investment)</v>
      </c>
      <c r="F30" s="77" t="s">
        <v>27</v>
      </c>
      <c r="G30" s="96">
        <f>Actions!H33</f>
        <v>0</v>
      </c>
      <c r="H30" s="125" t="s">
        <v>29</v>
      </c>
      <c r="I30" s="79"/>
      <c r="J30" s="95">
        <f>Actions!J33</f>
        <v>3</v>
      </c>
      <c r="K30" s="78" t="s">
        <v>27</v>
      </c>
      <c r="L30" s="95">
        <f>Actions!L33</f>
        <v>0</v>
      </c>
      <c r="M30" s="79"/>
      <c r="N30" s="96">
        <f>Actions!N33</f>
        <v>0</v>
      </c>
      <c r="O30" s="80"/>
    </row>
    <row r="31" spans="1:15" ht="26.4" x14ac:dyDescent="0.5">
      <c r="A31" s="117" t="str">
        <f>Actions!A34</f>
        <v>24. Invest in the development of renewable energy &amp; energy storage and support community energy schemes.</v>
      </c>
      <c r="B31" s="92"/>
      <c r="C31" s="88" t="str">
        <f>Actions!C34</f>
        <v>31,000 (based on replacing a CCGT power station)</v>
      </c>
      <c r="D31" s="82" t="s">
        <v>29</v>
      </c>
      <c r="E31" s="88" t="str">
        <f>Actions!D34</f>
        <v>£62m one off cost but with an operating surplus generated over the lifetime of the farm.</v>
      </c>
      <c r="F31" s="81"/>
      <c r="G31" s="96">
        <f>Actions!H34</f>
        <v>0</v>
      </c>
      <c r="H31" s="96"/>
      <c r="I31" s="79"/>
      <c r="J31" s="95">
        <f>Actions!J34</f>
        <v>3</v>
      </c>
      <c r="K31" s="78" t="s">
        <v>27</v>
      </c>
      <c r="L31" s="95">
        <f>Actions!L34</f>
        <v>0</v>
      </c>
      <c r="M31" s="79"/>
      <c r="N31" s="96">
        <f>Actions!N34</f>
        <v>1</v>
      </c>
      <c r="O31" s="80"/>
    </row>
    <row r="32" spans="1:15" ht="17.399999999999999" x14ac:dyDescent="0.3">
      <c r="A32" s="120" t="str">
        <f>Actions!A35</f>
        <v>WASTE</v>
      </c>
      <c r="B32" s="93"/>
      <c r="C32" s="90">
        <f>Actions!C35</f>
        <v>0</v>
      </c>
      <c r="D32" s="87"/>
      <c r="E32" s="90">
        <f>Actions!D35</f>
        <v>0</v>
      </c>
      <c r="F32" s="83"/>
      <c r="G32" s="83"/>
      <c r="H32" s="83"/>
      <c r="I32" s="83"/>
      <c r="J32" s="83">
        <f>Actions!J35</f>
        <v>0</v>
      </c>
      <c r="K32" s="83"/>
      <c r="L32" s="83">
        <f>Actions!L35</f>
        <v>0</v>
      </c>
      <c r="M32" s="83"/>
      <c r="N32" s="83">
        <f>Actions!N35</f>
        <v>0</v>
      </c>
      <c r="O32" s="83"/>
    </row>
    <row r="33" spans="1:15" ht="25.8" x14ac:dyDescent="0.5">
      <c r="A33" s="117" t="str">
        <f>Actions!A36</f>
        <v>25. Cut the council's paper waste by offering papers electronically</v>
      </c>
      <c r="B33" s="99" t="s">
        <v>27</v>
      </c>
      <c r="C33" s="88" t="str">
        <f>Actions!C36</f>
        <v>6 (based on halving the amount of paper used)</v>
      </c>
      <c r="D33" s="82"/>
      <c r="E33" s="88" t="str">
        <f>Actions!D36</f>
        <v xml:space="preserve">£15k pa for an electronic meeting service; could save £20k a year in reduced paper purchases.  </v>
      </c>
      <c r="F33" s="77" t="s">
        <v>26</v>
      </c>
      <c r="G33" s="96">
        <f>Actions!H36</f>
        <v>0</v>
      </c>
      <c r="H33" s="125" t="s">
        <v>29</v>
      </c>
      <c r="I33" s="79"/>
      <c r="J33" s="95">
        <f>Actions!J36</f>
        <v>1</v>
      </c>
      <c r="K33" s="79"/>
      <c r="L33" s="95">
        <f>Actions!L36</f>
        <v>0</v>
      </c>
      <c r="M33" s="79"/>
      <c r="N33" s="96">
        <f>Actions!N36</f>
        <v>0</v>
      </c>
      <c r="O33" s="80"/>
    </row>
    <row r="34" spans="1:15" ht="26.4" x14ac:dyDescent="0.5">
      <c r="A34" s="122" t="str">
        <f>Actions!A37</f>
        <v>26. Use food waste according to the food waste hierarchy of prevent, reuse, recycle, and use remaining biodegradable waste to generate biogas</v>
      </c>
      <c r="B34" s="92"/>
      <c r="C34" s="88" t="str">
        <f>Actions!C37</f>
        <v>2,635 (based on all food waste being used in the biogas plant - doesn't include the avoided methane from reduced landfill)</v>
      </c>
      <c r="D34" s="82" t="s">
        <v>26</v>
      </c>
      <c r="E34" s="88" t="str">
        <f>Actions!D37</f>
        <v>£40k per annum for an officer to engage with stakeholders on food waste 
£16m total cost for biogas plant (however, this will generate income including from the Renewable Heat Incentive)</v>
      </c>
      <c r="F34" s="77" t="s">
        <v>27</v>
      </c>
      <c r="G34" s="96">
        <f>Actions!H37</f>
        <v>0</v>
      </c>
      <c r="H34" s="125" t="s">
        <v>27</v>
      </c>
      <c r="I34" s="79"/>
      <c r="J34" s="95">
        <f>Actions!J37</f>
        <v>2</v>
      </c>
      <c r="K34" s="79"/>
      <c r="L34" s="95">
        <f>Actions!L37</f>
        <v>0</v>
      </c>
      <c r="M34" s="79"/>
      <c r="N34" s="96">
        <f>Actions!N37</f>
        <v>0</v>
      </c>
      <c r="O34" s="80"/>
    </row>
    <row r="35" spans="1:15" ht="17.399999999999999" x14ac:dyDescent="0.3">
      <c r="A35" s="120" t="str">
        <f>Actions!A38</f>
        <v>LAND USE</v>
      </c>
      <c r="B35" s="93"/>
      <c r="C35" s="89">
        <f>Actions!C38</f>
        <v>0</v>
      </c>
      <c r="D35" s="86"/>
      <c r="E35" s="89">
        <f>Actions!D38</f>
        <v>0</v>
      </c>
      <c r="F35" s="84"/>
      <c r="G35" s="84"/>
      <c r="H35" s="84"/>
      <c r="I35" s="84"/>
      <c r="J35" s="84">
        <f>Actions!J38</f>
        <v>0</v>
      </c>
      <c r="K35" s="84"/>
      <c r="L35" s="84">
        <f>Actions!L38</f>
        <v>0</v>
      </c>
      <c r="M35" s="84"/>
      <c r="N35" s="84">
        <f>Actions!N38</f>
        <v>0</v>
      </c>
      <c r="O35" s="85"/>
    </row>
    <row r="36" spans="1:15" ht="39.75" customHeight="1" x14ac:dyDescent="0.5">
      <c r="A36" s="117" t="str">
        <f>Actions!A39</f>
        <v>27. Increase tree cover on council owned land and on streets; update local planning strategies to encourage nature based solutions such as increasing tree cover across the council area</v>
      </c>
      <c r="B36" s="92"/>
      <c r="C36" s="88" t="str">
        <f>Actions!C39</f>
        <v>52 (based on 2,350 trees each absorbing 22kg CO2 per annum)</v>
      </c>
      <c r="D36" s="82"/>
      <c r="E36" s="88" t="str">
        <f>Actions!D39</f>
        <v xml:space="preserve">£348k to cover 100 street trees (at an average of £3k per tree), a hectare of 2,250 trees costing £8,500, plus a full time officer (£40k pa) to promote tree planting to businesses and households. </v>
      </c>
      <c r="F36" s="81"/>
      <c r="G36" s="96">
        <f>Actions!H39</f>
        <v>3</v>
      </c>
      <c r="H36" s="125" t="s">
        <v>27</v>
      </c>
      <c r="I36" s="78" t="s">
        <v>27</v>
      </c>
      <c r="J36" s="95">
        <f>Actions!J39</f>
        <v>1</v>
      </c>
      <c r="K36" s="79"/>
      <c r="L36" s="95">
        <f>Actions!L39</f>
        <v>1</v>
      </c>
      <c r="M36" s="79"/>
      <c r="N36" s="96">
        <f>Actions!N39</f>
        <v>3</v>
      </c>
      <c r="O36" s="78" t="s">
        <v>27</v>
      </c>
    </row>
    <row r="37" spans="1:15" ht="17.399999999999999" x14ac:dyDescent="0.3">
      <c r="A37" s="120" t="str">
        <f>Actions!A40</f>
        <v>INFLUENCING OTHERS</v>
      </c>
      <c r="B37" s="93"/>
      <c r="C37" s="89">
        <f>Actions!C40</f>
        <v>0</v>
      </c>
      <c r="D37" s="86"/>
      <c r="E37" s="89">
        <f>Actions!D40</f>
        <v>0</v>
      </c>
      <c r="F37" s="84"/>
      <c r="G37" s="84"/>
      <c r="H37" s="84"/>
      <c r="I37" s="84"/>
      <c r="J37" s="84">
        <f>Actions!J40</f>
        <v>0</v>
      </c>
      <c r="K37" s="84"/>
      <c r="L37" s="84">
        <f>Actions!L40</f>
        <v>0</v>
      </c>
      <c r="M37" s="84"/>
      <c r="N37" s="84">
        <f>Actions!N40</f>
        <v>0</v>
      </c>
      <c r="O37" s="85"/>
    </row>
    <row r="38" spans="1:15" ht="26.4" x14ac:dyDescent="0.5">
      <c r="A38" s="117" t="str">
        <f>Actions!A41</f>
        <v>28. Support particularly SME businesses to access funds and expertise for reducing carbon pollution</v>
      </c>
      <c r="B38" s="92"/>
      <c r="C38" s="88" t="str">
        <f>Actions!C41</f>
        <v xml:space="preserve">420 (based on 20 organisations a year accessing funds and each saving 21 tonnes of CO2 per annum). </v>
      </c>
      <c r="D38" s="82"/>
      <c r="E38" s="88" t="str">
        <f>Actions!D41</f>
        <v>£45k per annum (to cover a half time officer to ensure effective signposting to grants and support)</v>
      </c>
      <c r="F38" s="77" t="s">
        <v>27</v>
      </c>
      <c r="G38" s="96">
        <f>Actions!H41</f>
        <v>0</v>
      </c>
      <c r="H38" s="125" t="s">
        <v>26</v>
      </c>
      <c r="I38" s="79"/>
      <c r="J38" s="95">
        <f>Actions!J41</f>
        <v>3</v>
      </c>
      <c r="K38" s="78" t="s">
        <v>27</v>
      </c>
      <c r="L38" s="95">
        <f>Actions!L41</f>
        <v>0</v>
      </c>
      <c r="M38" s="79"/>
      <c r="N38" s="96">
        <f>Actions!N41</f>
        <v>3</v>
      </c>
      <c r="O38" s="80"/>
    </row>
    <row r="39" spans="1:15" ht="26.4" x14ac:dyDescent="0.5">
      <c r="A39" s="117" t="str">
        <f>Actions!A42</f>
        <v>29. Encourage and support schools to cut carbon e.g. through participating in the LESS CO2 programme and through accessing Salix finance</v>
      </c>
      <c r="B39" s="92"/>
      <c r="C39" s="88">
        <f>Actions!C42</f>
        <v>937</v>
      </c>
      <c r="D39" s="82" t="s">
        <v>27</v>
      </c>
      <c r="E39" s="88" t="str">
        <f>Actions!D42</f>
        <v>£45k per annum to cover a full time person to support schools in accessing programmes like Salix Finance and LESSCO2.</v>
      </c>
      <c r="F39" s="77" t="s">
        <v>27</v>
      </c>
      <c r="G39" s="96">
        <f>Actions!H42</f>
        <v>1</v>
      </c>
      <c r="H39" s="125" t="s">
        <v>26</v>
      </c>
      <c r="I39" s="79"/>
      <c r="J39" s="95">
        <f>Actions!J42</f>
        <v>2</v>
      </c>
      <c r="K39" s="79"/>
      <c r="L39" s="95">
        <f>Actions!L42</f>
        <v>0</v>
      </c>
      <c r="M39" s="79"/>
      <c r="N39" s="96">
        <f>Actions!N42</f>
        <v>1</v>
      </c>
      <c r="O39" s="80"/>
    </row>
    <row r="40" spans="1:15" ht="32.25" customHeight="1" x14ac:dyDescent="0.5">
      <c r="A40" s="122" t="str">
        <f>Actions!A43</f>
        <v>30.  Engage with schools to ensure meals are delivered in accordance with the official Eatwell Guide, with the majority of options on menus are healthy and plant-based, with less and better meat</v>
      </c>
      <c r="B40" s="92"/>
      <c r="C40" s="88" t="str">
        <f>Actions!C43</f>
        <v>581 (based on 15,700 pupils eating 195 school lunches a  year with 0.19kg CO2 saved per meal)</v>
      </c>
      <c r="D40" s="82" t="s">
        <v>27</v>
      </c>
      <c r="E40" s="88" t="str">
        <f>Actions!D43</f>
        <v xml:space="preserve">£45k per annum to cover a full time officer to liaise with and support schools. </v>
      </c>
      <c r="F40" s="77" t="s">
        <v>27</v>
      </c>
      <c r="G40" s="96">
        <f>Actions!H43</f>
        <v>3</v>
      </c>
      <c r="H40" s="125" t="s">
        <v>27</v>
      </c>
      <c r="I40" s="78" t="s">
        <v>27</v>
      </c>
      <c r="J40" s="95">
        <f>Actions!J43</f>
        <v>0</v>
      </c>
      <c r="K40" s="79"/>
      <c r="L40" s="95">
        <f>Actions!L43</f>
        <v>3</v>
      </c>
      <c r="M40" s="78" t="s">
        <v>27</v>
      </c>
      <c r="N40" s="96">
        <f>Actions!N43</f>
        <v>0</v>
      </c>
      <c r="O40" s="80"/>
    </row>
    <row r="41" spans="1:15" ht="26.4" x14ac:dyDescent="0.5">
      <c r="A41" s="122" t="str">
        <f>Actions!A44</f>
        <v>31. Use the council's procurement processes to ensure the local authority supply chain is minimising carbon emissions, including through circular procurement</v>
      </c>
      <c r="B41" s="99" t="s">
        <v>27</v>
      </c>
      <c r="C41" s="88">
        <f>Actions!C44</f>
        <v>12070</v>
      </c>
      <c r="D41" s="82" t="s">
        <v>29</v>
      </c>
      <c r="E41" s="88" t="str">
        <f>Actions!D44</f>
        <v xml:space="preserve">£45k per annum to cover a full time officer to change procurement specs, engage with suppliers and check bids.  Adopting circular procurement principles can save councils tens or hundreds of thousands of pounds; Aberdeenshire Council reports saving around £100k using the warp-it.co.uk portal. </v>
      </c>
      <c r="F41" s="77" t="s">
        <v>27</v>
      </c>
      <c r="G41" s="96">
        <f>Actions!H44</f>
        <v>0</v>
      </c>
      <c r="H41" s="125" t="s">
        <v>29</v>
      </c>
      <c r="I41" s="79"/>
      <c r="J41" s="95">
        <f>Actions!J44</f>
        <v>1</v>
      </c>
      <c r="K41" s="79"/>
      <c r="L41" s="95">
        <f>Actions!L44</f>
        <v>0</v>
      </c>
      <c r="M41" s="79"/>
      <c r="N41" s="96">
        <f>Actions!N44</f>
        <v>1</v>
      </c>
      <c r="O41" s="80"/>
    </row>
    <row r="42" spans="1:15" x14ac:dyDescent="0.3">
      <c r="A42" s="123"/>
    </row>
  </sheetData>
  <mergeCells count="1">
    <mergeCell ref="A1:O1"/>
  </mergeCells>
  <hyperlinks>
    <hyperlink ref="A4" location="Actions!A7" display="1. Introduce a workplace car parking levy and/or similar initiative to fund sustainable transport" xr:uid="{24BFA475-91DA-4F5F-A0A8-CA5F33EA3FF9}"/>
    <hyperlink ref="A5" location="Actions!A8" display="2. Set up a Carbon Offset Fund through Section 106 agreements  " xr:uid="{24150926-9D4A-48EC-9C79-8E26795DCD5D}"/>
    <hyperlink ref="A7" location="Actions!A10" display="3. Enforce minimum energy efficiency standards in the private rental sector" xr:uid="{0F40C877-4246-4A7B-B495-0105E4055602}"/>
    <hyperlink ref="A9" location="Actions!A12" display="5. Retrofit council-owned homes to EPC C" xr:uid="{10B7F44F-D520-420D-B0FF-70B1AB4047B2}"/>
    <hyperlink ref="A8" location="Actions!A11" display="4. Encourage 100 Energiesprong (or similar) retrofits a year - initially in social housing and then rolling out to the private sector" xr:uid="{070F06FA-0DA7-4FFC-B390-A6750B7ADC31}"/>
    <hyperlink ref="A10" location="Actions!A13" display="6.Require higher than current national energy efficiency standards for privately built new homes" xr:uid="{23CD377B-5390-4657-9341-E110B53EAEAB}"/>
    <hyperlink ref="A11" location="Actions!A14" display="7. Encourage/enable retrofit all existing owner-occupied housing stock to EPC level C or above" xr:uid="{718E6FEB-4D5F-4C21-B047-337DB573936A}"/>
    <hyperlink ref="A12" location="Actions!A15" display="8. Require homes built on council land to be Passivhaus standard or similar (and, if developing new council facilities, ensure they are built to the highest standards e.g. BREEAM excellent)" xr:uid="{F54D8736-2445-4F44-8AF8-12FBF8584FD6}"/>
    <hyperlink ref="A14" location="Actions!A17" display="9. Introduce measures to encourage cycling and walking" xr:uid="{90EB9977-A2D7-4E7B-BC9D-DD04F60485A2}"/>
    <hyperlink ref="A15" location="Actions!A18" display="10. Ban or discourage private cars from the city centre" xr:uid="{F64EDE54-C993-4456-A015-2C7F65122EE0}"/>
    <hyperlink ref="A16" location="Actions!A19" display="11. Establish urban consolidation centres" xr:uid="{64F3486C-6B2B-4584-A1BF-720F9EE1E0F9}"/>
    <hyperlink ref="A17" location="Actions!A20" display="12. Encourage car sharing " xr:uid="{85E27196-4FF4-408F-ADC4-7A1DA454C26F}"/>
    <hyperlink ref="A18" location="Actions!A21" display="13. Enable the rapid shift to electric vehicles through putting in place EV charging" xr:uid="{490532EB-9738-4173-BB2B-6C9C31FEA090}"/>
    <hyperlink ref="A19" location="Actions!A22" display="14.  Replace existing buses with EV buses" xr:uid="{CC3652CA-D99B-45DA-B6AA-A3B42CAC2801}"/>
    <hyperlink ref="A20" location="Actions!A23" display="15.  Deliver a rapid transition of the council’s own fleet to electric" xr:uid="{1FEB4ADB-9C88-453C-8F86-219C7E6B5175}"/>
    <hyperlink ref="A21" location="Actions!A24" display="16. Require all taxis to be electric through licensing" xr:uid="{43612C0F-17FA-40CD-986A-E689B4B96A7A}"/>
    <hyperlink ref="A22" location="Actions!A25" display="17.  Reduce the need to own and use a car through managing developments in the local plan" xr:uid="{F13F32DD-AD1C-416D-B8A6-E7D3382D0105}"/>
    <hyperlink ref="A24" location="Actions!A27" display="18.  Encourage and enable energy saving behaviour by all council staff" xr:uid="{FF1CDA21-B859-4B30-B7B2-51D2D91B3B19}"/>
    <hyperlink ref="A25" location="Actions!A28" display="19. Ensure council’s procurement strategy specifies that low carbon lights and appliances are procured" xr:uid="{0DECB084-F04B-4A80-8690-0B7DBC6E2143}"/>
    <hyperlink ref="A26" location="Actions!A29" display="20. Upgrade the insulation and heating systems of council buildings, taking advantage of interest free finance available" xr:uid="{6C75E5D1-029D-4F01-83D6-A2BAB9A7DCFA}"/>
    <hyperlink ref="A27" location="Actions!A30" display="21. Switch street lighting to well-designed and well directed LED lights" xr:uid="{D3B3192F-D572-43DB-93D2-E0E2C7422D39}"/>
    <hyperlink ref="A28" location="Actions!A31" display="22. Require the integration of renewable energy such as solar thermal, PV or heat pumps in local authority owned buildings " xr:uid="{98235F67-8E01-4E0E-9BED-F0403EB70C7C}"/>
    <hyperlink ref="A30" location="Actions!A33" display="23. Identify areas suitable for renewable energy in the local plan" xr:uid="{DD884B84-274C-433E-B8E2-392F1C2B3CBA}"/>
    <hyperlink ref="A31" location="Actions!A34" display="24. Invest in the development of renewable energy and energy storage" xr:uid="{D2C4187E-5F3F-4DA9-8D1D-F0361F67E753}"/>
    <hyperlink ref="A33" location="Actions!A36" display="25. Cut the council's paper waste by offering papers electronically" xr:uid="{3842059B-8524-4760-BA12-CD9DF1D3EE27}"/>
    <hyperlink ref="A34" location="Actions!A37" display="26. Use food waste according to the food waste hierarchy of prevent, reuse, recycle, and use remaining biodegradable waste to generate biogas" xr:uid="{10A984C3-4CCB-48B2-84F9-DE168CF1F28A}"/>
    <hyperlink ref="A36" location="Actions!A39" display="27. Increase tree cover on council owned land and on streets; update local planning strategies to encourage nature based solutions such as increasing tree cover across the council area" xr:uid="{CB1DBA7B-AFBD-41B9-9B55-5E7179EFA591}"/>
    <hyperlink ref="A38" location="Actions!A41" display="28. Support particularly SME businesses to access funds and expertise for reducing carbon pollution; " xr:uid="{4C55680D-6918-42F2-8CF3-544DF4CFF971}"/>
    <hyperlink ref="A39" location="Actions!A42" display="29. Encourage and support schools to cut carbon e.g. through participating in the LESS CO2 programme and through accessing Salix finance" xr:uid="{9293E8ED-7F3C-47FE-BC4D-9D55884A1BD5}"/>
    <hyperlink ref="A40" location="Actions!A43" display="30.  Engage with schools to ensure meals are delivered in accordance with the official Eatwell Guide on healthy eating and the majority of options on menus are healthy and plant-based, with less and better meat." xr:uid="{B78BDE88-BE64-457E-9E2A-0BE0E4557388}"/>
    <hyperlink ref="A41" location="Actions!A44" display="31. Through procurement, ensure the local authority supply chain is minimising carbon emissions" xr:uid="{52486432-BFD2-473C-9C90-75F7C677BD5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9209F-6EEF-4111-973B-A62F4422636F}">
  <dimension ref="A1:Z47"/>
  <sheetViews>
    <sheetView showGridLines="0" tabSelected="1" zoomScale="89" zoomScaleNormal="89" workbookViewId="0">
      <pane xSplit="1" ySplit="5" topLeftCell="B35" activePane="bottomRight" state="frozen"/>
      <selection pane="topRight" activeCell="B1" sqref="B1"/>
      <selection pane="bottomLeft" activeCell="A3" sqref="A3"/>
      <selection pane="bottomRight" activeCell="A27" sqref="A27:B27"/>
    </sheetView>
  </sheetViews>
  <sheetFormatPr defaultColWidth="8.6640625" defaultRowHeight="14.4" x14ac:dyDescent="0.3"/>
  <cols>
    <col min="1" max="1" width="30.6640625" style="11" customWidth="1"/>
    <col min="2" max="2" width="39.33203125" style="9" customWidth="1"/>
    <col min="3" max="3" width="15" style="22" customWidth="1"/>
    <col min="4" max="4" width="28.109375" style="22" customWidth="1"/>
    <col min="5" max="5" width="15.33203125" style="142" customWidth="1"/>
    <col min="6" max="6" width="28.109375" style="133" customWidth="1"/>
    <col min="7" max="7" width="7.33203125" style="67" customWidth="1"/>
    <col min="8" max="8" width="4.109375" style="20" customWidth="1"/>
    <col min="9" max="9" width="14.77734375" style="20" customWidth="1"/>
    <col min="10" max="10" width="3.6640625" style="20" customWidth="1"/>
    <col min="11" max="11" width="16.6640625" style="20" customWidth="1"/>
    <col min="12" max="12" width="3.33203125" style="20" customWidth="1"/>
    <col min="13" max="13" width="14" style="20" customWidth="1"/>
    <col min="14" max="14" width="3.109375" style="20" customWidth="1"/>
    <col min="15" max="15" width="9.109375" style="20" customWidth="1"/>
    <col min="16" max="17" width="8.6640625" style="21"/>
    <col min="20" max="20" width="14.109375" customWidth="1"/>
    <col min="21" max="21" width="35.6640625" style="1" customWidth="1"/>
    <col min="22" max="22" width="23.109375" style="1" customWidth="1"/>
    <col min="23" max="23" width="52.109375" style="1" customWidth="1"/>
    <col min="24" max="24" width="15.77734375" style="1" customWidth="1"/>
    <col min="25" max="25" width="41.6640625" style="12" customWidth="1"/>
  </cols>
  <sheetData>
    <row r="1" spans="1:26" ht="33" hidden="1" x14ac:dyDescent="0.3">
      <c r="A1" s="51" t="s">
        <v>30</v>
      </c>
      <c r="B1" s="47"/>
      <c r="C1" s="54"/>
      <c r="D1" s="48"/>
      <c r="E1" s="135"/>
      <c r="F1" s="47"/>
      <c r="G1" s="65"/>
      <c r="H1" s="49"/>
      <c r="I1" s="49"/>
      <c r="J1" s="49"/>
      <c r="K1" s="49"/>
      <c r="L1" s="49"/>
      <c r="M1" s="49"/>
      <c r="N1" s="49"/>
      <c r="O1" s="49"/>
      <c r="P1" s="50"/>
      <c r="Q1" s="50"/>
      <c r="R1" s="50"/>
      <c r="S1" s="50"/>
      <c r="T1" s="50"/>
      <c r="U1" s="46"/>
      <c r="V1" s="47"/>
      <c r="W1" s="47"/>
      <c r="X1" s="47"/>
      <c r="Y1" s="47"/>
    </row>
    <row r="2" spans="1:26" s="41" customFormat="1" ht="34.799999999999997" hidden="1" x14ac:dyDescent="0.3">
      <c r="A2" s="111"/>
      <c r="B2" s="112">
        <f>100*3.2*0.86</f>
        <v>275.2</v>
      </c>
      <c r="C2" s="113" t="s">
        <v>31</v>
      </c>
      <c r="D2" s="112" t="s">
        <v>32</v>
      </c>
      <c r="E2" s="134"/>
      <c r="F2" s="128"/>
      <c r="G2" s="173" t="s">
        <v>33</v>
      </c>
      <c r="H2" s="174"/>
      <c r="I2" s="174"/>
      <c r="J2" s="174"/>
      <c r="K2" s="174"/>
      <c r="L2" s="174"/>
      <c r="M2" s="174"/>
      <c r="N2" s="174"/>
      <c r="O2" s="175"/>
      <c r="P2" s="170" t="s">
        <v>34</v>
      </c>
      <c r="Q2" s="171"/>
      <c r="R2" s="171"/>
      <c r="S2" s="171"/>
      <c r="T2" s="172"/>
      <c r="U2" s="111"/>
      <c r="V2" s="112"/>
      <c r="W2" s="112"/>
      <c r="X2" s="112"/>
      <c r="Y2" s="112"/>
    </row>
    <row r="3" spans="1:26" s="107" customFormat="1" ht="36.75" customHeight="1" thickBot="1" x14ac:dyDescent="0.35">
      <c r="A3" s="186" t="s">
        <v>35</v>
      </c>
      <c r="B3" s="187"/>
      <c r="C3" s="187"/>
      <c r="D3" s="187"/>
      <c r="E3" s="187"/>
      <c r="F3" s="187"/>
      <c r="G3" s="187"/>
      <c r="H3" s="187"/>
      <c r="I3" s="187"/>
      <c r="J3" s="187"/>
      <c r="K3" s="187"/>
      <c r="L3" s="187"/>
      <c r="M3" s="187"/>
      <c r="N3" s="187"/>
      <c r="O3" s="187"/>
      <c r="P3" s="187"/>
      <c r="Q3" s="187"/>
      <c r="R3" s="187"/>
      <c r="S3" s="187"/>
      <c r="T3" s="187"/>
      <c r="U3" s="187"/>
      <c r="V3" s="187"/>
      <c r="W3" s="187"/>
      <c r="X3" s="187"/>
      <c r="Y3" s="188"/>
    </row>
    <row r="4" spans="1:26" s="114" customFormat="1" ht="63" x14ac:dyDescent="0.3">
      <c r="A4" s="145" t="s">
        <v>36</v>
      </c>
      <c r="B4" s="146" t="s">
        <v>37</v>
      </c>
      <c r="C4" s="155" t="s">
        <v>38</v>
      </c>
      <c r="D4" s="152" t="s">
        <v>39</v>
      </c>
      <c r="E4" s="148"/>
      <c r="F4" s="149" t="s">
        <v>371</v>
      </c>
      <c r="G4" s="180" t="s">
        <v>40</v>
      </c>
      <c r="H4" s="181"/>
      <c r="I4" s="181"/>
      <c r="J4" s="181"/>
      <c r="K4" s="181"/>
      <c r="L4" s="181"/>
      <c r="M4" s="181"/>
      <c r="N4" s="181"/>
      <c r="O4" s="181"/>
      <c r="P4" s="182" t="s">
        <v>41</v>
      </c>
      <c r="Q4" s="183"/>
      <c r="R4" s="183"/>
      <c r="S4" s="183"/>
      <c r="T4" s="183"/>
      <c r="U4" s="156" t="s">
        <v>42</v>
      </c>
      <c r="V4" s="184" t="s">
        <v>43</v>
      </c>
      <c r="W4" s="185"/>
      <c r="X4" s="185"/>
      <c r="Y4" s="185"/>
    </row>
    <row r="5" spans="1:26" s="44" customFormat="1" ht="41.55" customHeight="1" x14ac:dyDescent="0.3">
      <c r="A5" s="159"/>
      <c r="B5" s="158"/>
      <c r="C5" s="154" t="s">
        <v>44</v>
      </c>
      <c r="D5" s="153"/>
      <c r="E5" s="151"/>
      <c r="F5" s="161"/>
      <c r="G5" s="160" t="s">
        <v>45</v>
      </c>
      <c r="H5" s="176" t="s">
        <v>46</v>
      </c>
      <c r="I5" s="177"/>
      <c r="J5" s="167" t="s">
        <v>47</v>
      </c>
      <c r="K5" s="169"/>
      <c r="L5" s="167" t="s">
        <v>48</v>
      </c>
      <c r="M5" s="168"/>
      <c r="N5" s="178" t="s">
        <v>49</v>
      </c>
      <c r="O5" s="179"/>
      <c r="P5" s="45" t="s">
        <v>50</v>
      </c>
      <c r="Q5" s="45" t="s">
        <v>51</v>
      </c>
      <c r="R5" s="45" t="s">
        <v>52</v>
      </c>
      <c r="S5" s="45" t="s">
        <v>53</v>
      </c>
      <c r="T5" s="150" t="s">
        <v>54</v>
      </c>
      <c r="U5" s="157"/>
      <c r="V5" s="167" t="s">
        <v>55</v>
      </c>
      <c r="W5" s="168"/>
      <c r="X5" s="167" t="s">
        <v>56</v>
      </c>
      <c r="Y5" s="169"/>
      <c r="Z5" s="106"/>
    </row>
    <row r="6" spans="1:26" s="3" customFormat="1" ht="20.25" customHeight="1" x14ac:dyDescent="0.3">
      <c r="A6" s="147" t="s">
        <v>57</v>
      </c>
      <c r="B6" s="32"/>
      <c r="C6" s="33"/>
      <c r="D6" s="33"/>
      <c r="E6" s="136" t="s">
        <v>390</v>
      </c>
      <c r="F6" s="37"/>
      <c r="G6" s="32"/>
      <c r="H6" s="32"/>
      <c r="I6" s="32"/>
      <c r="J6" s="32"/>
      <c r="K6" s="32"/>
      <c r="L6" s="32"/>
      <c r="M6" s="32"/>
      <c r="N6" s="32"/>
      <c r="O6" s="32"/>
      <c r="P6" s="32"/>
      <c r="Q6" s="32"/>
      <c r="R6" s="32"/>
      <c r="S6" s="32"/>
      <c r="T6" s="32"/>
      <c r="U6" s="32"/>
      <c r="V6" s="32"/>
      <c r="W6" s="32"/>
      <c r="X6" s="32"/>
      <c r="Y6" s="34"/>
    </row>
    <row r="7" spans="1:26" s="42" customFormat="1" ht="183.45" customHeight="1" x14ac:dyDescent="0.25">
      <c r="A7" s="23" t="s">
        <v>58</v>
      </c>
      <c r="B7" s="4" t="s">
        <v>59</v>
      </c>
      <c r="C7" s="23" t="s">
        <v>60</v>
      </c>
      <c r="D7" s="4" t="s">
        <v>61</v>
      </c>
      <c r="E7" s="137">
        <f>175/245</f>
        <v>0.7142857142857143</v>
      </c>
      <c r="F7" s="4" t="s">
        <v>372</v>
      </c>
      <c r="G7" s="19">
        <f t="shared" ref="G7:G12" si="0">H7+J7+L7+N7</f>
        <v>9</v>
      </c>
      <c r="H7" s="4">
        <v>3</v>
      </c>
      <c r="I7" s="4" t="s">
        <v>62</v>
      </c>
      <c r="J7" s="4">
        <v>2</v>
      </c>
      <c r="K7" s="4" t="s">
        <v>63</v>
      </c>
      <c r="L7" s="4">
        <v>3</v>
      </c>
      <c r="M7" s="4" t="s">
        <v>64</v>
      </c>
      <c r="N7" s="4">
        <v>1</v>
      </c>
      <c r="O7" s="4"/>
      <c r="P7" s="4"/>
      <c r="Q7" s="4">
        <v>1</v>
      </c>
      <c r="R7" s="2"/>
      <c r="S7" s="2">
        <v>1</v>
      </c>
      <c r="T7" s="2"/>
      <c r="U7" s="18" t="s">
        <v>65</v>
      </c>
      <c r="V7" s="68" t="s">
        <v>66</v>
      </c>
      <c r="W7" s="6" t="s">
        <v>67</v>
      </c>
      <c r="X7" s="2" t="s">
        <v>66</v>
      </c>
      <c r="Y7" s="6" t="s">
        <v>68</v>
      </c>
    </row>
    <row r="8" spans="1:26" s="42" customFormat="1" ht="148.80000000000001" customHeight="1" x14ac:dyDescent="0.25">
      <c r="A8" s="23" t="s">
        <v>69</v>
      </c>
      <c r="B8" s="4" t="s">
        <v>70</v>
      </c>
      <c r="C8" s="23">
        <v>590</v>
      </c>
      <c r="D8" s="4" t="s">
        <v>71</v>
      </c>
      <c r="E8" s="137">
        <f>45/590</f>
        <v>7.6271186440677971E-2</v>
      </c>
      <c r="F8" s="4" t="s">
        <v>373</v>
      </c>
      <c r="G8" s="19">
        <f t="shared" si="0"/>
        <v>4</v>
      </c>
      <c r="H8" s="4">
        <v>1</v>
      </c>
      <c r="I8" s="4" t="s">
        <v>72</v>
      </c>
      <c r="J8" s="4">
        <v>2</v>
      </c>
      <c r="K8" s="4" t="s">
        <v>73</v>
      </c>
      <c r="L8" s="4">
        <v>1</v>
      </c>
      <c r="M8" s="4" t="s">
        <v>74</v>
      </c>
      <c r="N8" s="4"/>
      <c r="O8" s="4"/>
      <c r="P8" s="4"/>
      <c r="Q8" s="4">
        <v>1</v>
      </c>
      <c r="R8" s="2"/>
      <c r="S8" s="2">
        <v>1</v>
      </c>
      <c r="T8" s="2"/>
      <c r="U8" s="43" t="s">
        <v>75</v>
      </c>
      <c r="V8" s="13" t="s">
        <v>76</v>
      </c>
      <c r="W8" s="2" t="s">
        <v>77</v>
      </c>
      <c r="X8" s="2"/>
      <c r="Y8" s="6" t="s">
        <v>78</v>
      </c>
    </row>
    <row r="9" spans="1:26" s="3" customFormat="1" ht="15.6" x14ac:dyDescent="0.3">
      <c r="A9" s="31" t="s">
        <v>79</v>
      </c>
      <c r="B9" s="32"/>
      <c r="C9" s="33"/>
      <c r="D9" s="33"/>
      <c r="E9" s="136"/>
      <c r="F9" s="37"/>
      <c r="G9" s="32"/>
      <c r="H9" s="32"/>
      <c r="I9" s="32"/>
      <c r="J9" s="32"/>
      <c r="K9" s="32"/>
      <c r="L9" s="32"/>
      <c r="M9" s="32"/>
      <c r="N9" s="32"/>
      <c r="O9" s="32"/>
      <c r="P9" s="32"/>
      <c r="Q9" s="32"/>
      <c r="R9" s="32"/>
      <c r="S9" s="32"/>
      <c r="T9" s="32"/>
      <c r="U9" s="32"/>
      <c r="V9" s="32"/>
      <c r="W9" s="32"/>
      <c r="X9" s="32"/>
      <c r="Y9" s="34"/>
    </row>
    <row r="10" spans="1:26" s="3" customFormat="1" ht="141" customHeight="1" x14ac:dyDescent="0.3">
      <c r="A10" s="23" t="s">
        <v>80</v>
      </c>
      <c r="B10" s="4" t="s">
        <v>81</v>
      </c>
      <c r="C10" s="23" t="s">
        <v>82</v>
      </c>
      <c r="D10" s="23" t="s">
        <v>83</v>
      </c>
      <c r="E10" s="137">
        <f>45/170</f>
        <v>0.26470588235294118</v>
      </c>
      <c r="F10" s="69" t="s">
        <v>374</v>
      </c>
      <c r="G10" s="19">
        <f t="shared" si="0"/>
        <v>11</v>
      </c>
      <c r="H10" s="4">
        <v>3</v>
      </c>
      <c r="I10" s="4" t="s">
        <v>84</v>
      </c>
      <c r="J10" s="4">
        <v>2</v>
      </c>
      <c r="K10" s="4" t="s">
        <v>85</v>
      </c>
      <c r="L10" s="4">
        <v>3</v>
      </c>
      <c r="M10" s="4" t="s">
        <v>86</v>
      </c>
      <c r="N10" s="4">
        <v>3</v>
      </c>
      <c r="O10" s="4" t="s">
        <v>87</v>
      </c>
      <c r="P10" s="4"/>
      <c r="Q10" s="4">
        <v>1</v>
      </c>
      <c r="R10" s="2">
        <v>1</v>
      </c>
      <c r="S10" s="2">
        <v>1</v>
      </c>
      <c r="T10" s="2"/>
      <c r="U10" s="18" t="s">
        <v>88</v>
      </c>
      <c r="V10" s="2" t="s">
        <v>89</v>
      </c>
      <c r="W10" s="2" t="s">
        <v>90</v>
      </c>
      <c r="X10" s="2" t="s">
        <v>91</v>
      </c>
      <c r="Y10" s="6" t="s">
        <v>92</v>
      </c>
    </row>
    <row r="11" spans="1:26" s="3" customFormat="1" ht="231.75" customHeight="1" x14ac:dyDescent="0.3">
      <c r="A11" s="19" t="s">
        <v>93</v>
      </c>
      <c r="B11" s="4" t="s">
        <v>94</v>
      </c>
      <c r="C11" s="23" t="s">
        <v>95</v>
      </c>
      <c r="D11" s="4" t="s">
        <v>96</v>
      </c>
      <c r="E11" s="137">
        <f>7000/275</f>
        <v>25.454545454545453</v>
      </c>
      <c r="F11" s="4" t="s">
        <v>375</v>
      </c>
      <c r="G11" s="19">
        <f t="shared" si="0"/>
        <v>11</v>
      </c>
      <c r="H11" s="4">
        <v>3</v>
      </c>
      <c r="I11" s="4" t="s">
        <v>97</v>
      </c>
      <c r="J11" s="4">
        <v>2</v>
      </c>
      <c r="K11" s="4" t="s">
        <v>98</v>
      </c>
      <c r="L11" s="4">
        <v>3</v>
      </c>
      <c r="M11" s="4"/>
      <c r="N11" s="4">
        <v>3</v>
      </c>
      <c r="O11" s="4" t="s">
        <v>99</v>
      </c>
      <c r="P11" s="4"/>
      <c r="Q11" s="4">
        <v>1</v>
      </c>
      <c r="R11" s="2"/>
      <c r="S11" s="2">
        <v>1</v>
      </c>
      <c r="T11" s="2"/>
      <c r="U11" s="18" t="s">
        <v>100</v>
      </c>
      <c r="V11" s="13" t="s">
        <v>101</v>
      </c>
      <c r="W11" s="2" t="s">
        <v>102</v>
      </c>
      <c r="X11" s="13" t="s">
        <v>103</v>
      </c>
      <c r="Y11" s="2" t="s">
        <v>104</v>
      </c>
    </row>
    <row r="12" spans="1:26" s="3" customFormat="1" ht="150.75" customHeight="1" x14ac:dyDescent="0.3">
      <c r="A12" s="23" t="s">
        <v>105</v>
      </c>
      <c r="B12" s="4" t="s">
        <v>106</v>
      </c>
      <c r="C12" s="23" t="s">
        <v>107</v>
      </c>
      <c r="D12" s="24" t="s">
        <v>108</v>
      </c>
      <c r="E12" s="137">
        <f>1250/550</f>
        <v>2.2727272727272729</v>
      </c>
      <c r="F12" s="4" t="s">
        <v>407</v>
      </c>
      <c r="G12" s="19">
        <f t="shared" si="0"/>
        <v>12</v>
      </c>
      <c r="H12" s="10">
        <v>3</v>
      </c>
      <c r="I12" s="4" t="s">
        <v>109</v>
      </c>
      <c r="J12" s="4">
        <v>3</v>
      </c>
      <c r="K12" s="4" t="s">
        <v>110</v>
      </c>
      <c r="L12" s="4">
        <v>3</v>
      </c>
      <c r="M12" s="4" t="s">
        <v>111</v>
      </c>
      <c r="N12" s="4">
        <v>3</v>
      </c>
      <c r="O12" s="4" t="s">
        <v>112</v>
      </c>
      <c r="P12" s="4"/>
      <c r="Q12" s="4">
        <v>1</v>
      </c>
      <c r="R12" s="2"/>
      <c r="S12" s="2">
        <v>1</v>
      </c>
      <c r="T12" s="2"/>
      <c r="U12" s="18" t="s">
        <v>113</v>
      </c>
      <c r="V12" s="13" t="s">
        <v>114</v>
      </c>
      <c r="W12" s="4" t="s">
        <v>115</v>
      </c>
      <c r="X12" s="13" t="s">
        <v>116</v>
      </c>
      <c r="Y12" s="6" t="s">
        <v>117</v>
      </c>
    </row>
    <row r="13" spans="1:26" s="3" customFormat="1" ht="181.5" customHeight="1" x14ac:dyDescent="0.3">
      <c r="A13" s="23" t="s">
        <v>118</v>
      </c>
      <c r="B13" s="4" t="s">
        <v>119</v>
      </c>
      <c r="C13" s="23" t="s">
        <v>120</v>
      </c>
      <c r="D13" s="23" t="s">
        <v>376</v>
      </c>
      <c r="E13" s="137">
        <f>45/600</f>
        <v>7.4999999999999997E-2</v>
      </c>
      <c r="F13" s="69" t="s">
        <v>377</v>
      </c>
      <c r="G13" s="19">
        <f>H13+J13+L13+N13</f>
        <v>7</v>
      </c>
      <c r="H13" s="4">
        <v>1</v>
      </c>
      <c r="I13" s="4" t="s">
        <v>109</v>
      </c>
      <c r="J13" s="4">
        <v>2</v>
      </c>
      <c r="K13" s="4" t="s">
        <v>121</v>
      </c>
      <c r="L13" s="4">
        <v>1</v>
      </c>
      <c r="M13" s="4"/>
      <c r="N13" s="4">
        <v>3</v>
      </c>
      <c r="O13" s="4" t="s">
        <v>112</v>
      </c>
      <c r="P13" s="4"/>
      <c r="Q13" s="4">
        <v>1</v>
      </c>
      <c r="R13" s="2"/>
      <c r="S13" s="2">
        <v>1</v>
      </c>
      <c r="T13" s="2"/>
      <c r="U13" s="18" t="s">
        <v>122</v>
      </c>
      <c r="V13" s="13" t="s">
        <v>123</v>
      </c>
      <c r="W13" s="2" t="s">
        <v>124</v>
      </c>
      <c r="X13" s="2"/>
      <c r="Y13" s="6" t="s">
        <v>125</v>
      </c>
    </row>
    <row r="14" spans="1:26" s="7" customFormat="1" ht="191.25" customHeight="1" x14ac:dyDescent="0.3">
      <c r="A14" s="52" t="s">
        <v>378</v>
      </c>
      <c r="B14" s="10" t="s">
        <v>126</v>
      </c>
      <c r="C14" s="52" t="s">
        <v>127</v>
      </c>
      <c r="D14" s="25" t="s">
        <v>128</v>
      </c>
      <c r="E14" s="138">
        <f>323/1874</f>
        <v>0.17235859124866595</v>
      </c>
      <c r="F14" s="126" t="s">
        <v>379</v>
      </c>
      <c r="G14" s="19">
        <f t="shared" ref="G14:G44" si="1">H14+J14+L14+N14</f>
        <v>7</v>
      </c>
      <c r="H14" s="10">
        <v>1</v>
      </c>
      <c r="I14" s="10" t="s">
        <v>109</v>
      </c>
      <c r="J14" s="26">
        <v>3</v>
      </c>
      <c r="K14" s="26" t="s">
        <v>129</v>
      </c>
      <c r="L14" s="10"/>
      <c r="M14" s="10"/>
      <c r="N14" s="10">
        <v>3</v>
      </c>
      <c r="O14" s="10" t="s">
        <v>112</v>
      </c>
      <c r="P14" s="10"/>
      <c r="Q14" s="10">
        <v>1</v>
      </c>
      <c r="R14" s="6"/>
      <c r="S14" s="6">
        <v>1</v>
      </c>
      <c r="T14" s="6">
        <v>1</v>
      </c>
      <c r="U14" s="18" t="s">
        <v>113</v>
      </c>
      <c r="V14" s="14" t="s">
        <v>130</v>
      </c>
      <c r="W14" s="6" t="s">
        <v>131</v>
      </c>
      <c r="X14" s="6" t="s">
        <v>132</v>
      </c>
      <c r="Y14" s="6" t="s">
        <v>133</v>
      </c>
    </row>
    <row r="15" spans="1:26" s="3" customFormat="1" ht="184.8" x14ac:dyDescent="0.3">
      <c r="A15" s="23" t="s">
        <v>134</v>
      </c>
      <c r="B15" s="4" t="s">
        <v>135</v>
      </c>
      <c r="C15" s="23" t="s">
        <v>136</v>
      </c>
      <c r="D15" s="27" t="s">
        <v>137</v>
      </c>
      <c r="E15" s="137">
        <f>0</f>
        <v>0</v>
      </c>
      <c r="F15" s="127" t="s">
        <v>380</v>
      </c>
      <c r="G15" s="19">
        <f t="shared" si="1"/>
        <v>4</v>
      </c>
      <c r="H15" s="4">
        <v>1</v>
      </c>
      <c r="I15" s="4" t="s">
        <v>138</v>
      </c>
      <c r="J15" s="4"/>
      <c r="K15" s="4"/>
      <c r="L15" s="4"/>
      <c r="M15" s="4"/>
      <c r="N15" s="4">
        <v>3</v>
      </c>
      <c r="O15" s="26" t="s">
        <v>99</v>
      </c>
      <c r="P15" s="4">
        <v>0</v>
      </c>
      <c r="Q15" s="4">
        <v>1</v>
      </c>
      <c r="R15" s="2">
        <v>0</v>
      </c>
      <c r="S15" s="2">
        <v>1</v>
      </c>
      <c r="T15" s="2">
        <v>0</v>
      </c>
      <c r="U15" s="18" t="s">
        <v>139</v>
      </c>
      <c r="V15" s="13" t="s">
        <v>140</v>
      </c>
      <c r="W15" s="6" t="s">
        <v>141</v>
      </c>
      <c r="X15" s="13" t="s">
        <v>142</v>
      </c>
      <c r="Y15" s="6" t="s">
        <v>143</v>
      </c>
    </row>
    <row r="16" spans="1:26" s="3" customFormat="1" ht="15.6" x14ac:dyDescent="0.3">
      <c r="A16" s="31" t="s">
        <v>144</v>
      </c>
      <c r="B16" s="32"/>
      <c r="C16" s="33"/>
      <c r="D16" s="33"/>
      <c r="E16" s="136"/>
      <c r="F16" s="37"/>
      <c r="G16" s="32"/>
      <c r="H16" s="32"/>
      <c r="I16" s="32"/>
      <c r="J16" s="32"/>
      <c r="K16" s="32"/>
      <c r="L16" s="32"/>
      <c r="M16" s="32"/>
      <c r="N16" s="32"/>
      <c r="O16" s="32"/>
      <c r="P16" s="32"/>
      <c r="Q16" s="32"/>
      <c r="R16" s="32"/>
      <c r="S16" s="32"/>
      <c r="T16" s="32"/>
      <c r="U16" s="32"/>
      <c r="V16" s="32"/>
      <c r="W16" s="32"/>
      <c r="X16" s="32"/>
      <c r="Y16" s="34"/>
    </row>
    <row r="17" spans="1:25" s="3" customFormat="1" ht="155.55000000000001" customHeight="1" x14ac:dyDescent="0.3">
      <c r="A17" s="23" t="s">
        <v>145</v>
      </c>
      <c r="B17" s="4" t="s">
        <v>146</v>
      </c>
      <c r="C17" s="28" t="s">
        <v>415</v>
      </c>
      <c r="D17" s="23" t="s">
        <v>389</v>
      </c>
      <c r="E17" s="137">
        <f>5000/1472</f>
        <v>3.3967391304347827</v>
      </c>
      <c r="F17" s="69" t="s">
        <v>401</v>
      </c>
      <c r="G17" s="19">
        <f t="shared" si="1"/>
        <v>7</v>
      </c>
      <c r="H17" s="4">
        <v>3</v>
      </c>
      <c r="I17" s="4" t="s">
        <v>147</v>
      </c>
      <c r="J17" s="4">
        <v>1</v>
      </c>
      <c r="K17" s="4" t="s">
        <v>148</v>
      </c>
      <c r="L17" s="4">
        <v>2</v>
      </c>
      <c r="M17" s="4" t="s">
        <v>149</v>
      </c>
      <c r="N17" s="4">
        <v>1</v>
      </c>
      <c r="O17" s="4" t="s">
        <v>112</v>
      </c>
      <c r="P17" s="4"/>
      <c r="Q17" s="4"/>
      <c r="R17" s="2">
        <v>1</v>
      </c>
      <c r="S17" s="2">
        <v>1</v>
      </c>
      <c r="T17" s="2">
        <v>1</v>
      </c>
      <c r="U17" s="43" t="s">
        <v>150</v>
      </c>
      <c r="V17" s="68" t="s">
        <v>151</v>
      </c>
      <c r="W17" s="2" t="s">
        <v>412</v>
      </c>
      <c r="X17" s="2" t="s">
        <v>152</v>
      </c>
      <c r="Y17" s="6" t="s">
        <v>153</v>
      </c>
    </row>
    <row r="18" spans="1:25" s="3" customFormat="1" ht="130.80000000000001" customHeight="1" x14ac:dyDescent="0.3">
      <c r="A18" s="23" t="s">
        <v>154</v>
      </c>
      <c r="B18" s="4" t="s">
        <v>155</v>
      </c>
      <c r="C18" s="23" t="s">
        <v>156</v>
      </c>
      <c r="D18" s="23" t="s">
        <v>157</v>
      </c>
      <c r="E18" s="137">
        <f>45/1200</f>
        <v>3.7499999999999999E-2</v>
      </c>
      <c r="F18" s="69" t="s">
        <v>381</v>
      </c>
      <c r="G18" s="19">
        <f t="shared" si="1"/>
        <v>6</v>
      </c>
      <c r="H18" s="4">
        <v>3</v>
      </c>
      <c r="I18" s="4" t="s">
        <v>62</v>
      </c>
      <c r="J18" s="26">
        <v>1</v>
      </c>
      <c r="K18" s="26" t="s">
        <v>158</v>
      </c>
      <c r="L18" s="26">
        <v>2</v>
      </c>
      <c r="M18" s="26" t="s">
        <v>159</v>
      </c>
      <c r="N18" s="4"/>
      <c r="O18" s="4"/>
      <c r="P18" s="4"/>
      <c r="Q18" s="4">
        <v>1</v>
      </c>
      <c r="R18" s="2"/>
      <c r="S18" s="2">
        <v>1</v>
      </c>
      <c r="T18" s="2"/>
      <c r="U18" s="18" t="s">
        <v>160</v>
      </c>
      <c r="V18" s="13" t="s">
        <v>161</v>
      </c>
      <c r="W18" s="2" t="s">
        <v>162</v>
      </c>
      <c r="X18" s="2"/>
      <c r="Y18" s="6" t="s">
        <v>163</v>
      </c>
    </row>
    <row r="19" spans="1:25" s="3" customFormat="1" ht="409.5" customHeight="1" x14ac:dyDescent="0.3">
      <c r="A19" s="23" t="s">
        <v>164</v>
      </c>
      <c r="B19" s="4" t="s">
        <v>165</v>
      </c>
      <c r="C19" s="23" t="s">
        <v>382</v>
      </c>
      <c r="D19" s="23" t="s">
        <v>166</v>
      </c>
      <c r="E19" s="137">
        <f>45/4400</f>
        <v>1.0227272727272727E-2</v>
      </c>
      <c r="F19" s="69" t="s">
        <v>383</v>
      </c>
      <c r="G19" s="19">
        <f t="shared" si="1"/>
        <v>7</v>
      </c>
      <c r="H19" s="4">
        <v>3</v>
      </c>
      <c r="I19" s="4" t="s">
        <v>167</v>
      </c>
      <c r="J19" s="4">
        <v>1</v>
      </c>
      <c r="K19" s="4" t="s">
        <v>168</v>
      </c>
      <c r="L19" s="4">
        <v>2</v>
      </c>
      <c r="M19" s="4" t="s">
        <v>169</v>
      </c>
      <c r="N19" s="4">
        <v>1</v>
      </c>
      <c r="O19" s="4" t="s">
        <v>112</v>
      </c>
      <c r="P19" s="4">
        <v>0</v>
      </c>
      <c r="Q19" s="4">
        <v>1</v>
      </c>
      <c r="R19" s="2">
        <v>1</v>
      </c>
      <c r="S19" s="2">
        <v>1</v>
      </c>
      <c r="T19" s="2">
        <v>1</v>
      </c>
      <c r="U19" s="18" t="s">
        <v>170</v>
      </c>
      <c r="V19" s="13" t="s">
        <v>171</v>
      </c>
      <c r="W19" s="2" t="s">
        <v>172</v>
      </c>
      <c r="X19" s="13" t="s">
        <v>173</v>
      </c>
      <c r="Y19" s="6" t="s">
        <v>174</v>
      </c>
    </row>
    <row r="20" spans="1:25" s="3" customFormat="1" ht="189" customHeight="1" x14ac:dyDescent="0.3">
      <c r="A20" s="23" t="s">
        <v>175</v>
      </c>
      <c r="B20" s="4" t="s">
        <v>176</v>
      </c>
      <c r="C20" s="23" t="s">
        <v>177</v>
      </c>
      <c r="D20" s="23" t="s">
        <v>178</v>
      </c>
      <c r="E20" s="137">
        <f>110/3440</f>
        <v>3.1976744186046513E-2</v>
      </c>
      <c r="F20" s="69" t="s">
        <v>384</v>
      </c>
      <c r="G20" s="19">
        <f t="shared" si="1"/>
        <v>4</v>
      </c>
      <c r="H20" s="4">
        <v>2</v>
      </c>
      <c r="I20" s="4" t="s">
        <v>62</v>
      </c>
      <c r="J20" s="4">
        <v>0</v>
      </c>
      <c r="K20" s="4"/>
      <c r="L20" s="4">
        <v>2</v>
      </c>
      <c r="M20" s="4" t="s">
        <v>179</v>
      </c>
      <c r="N20" s="4">
        <v>0</v>
      </c>
      <c r="O20" s="4"/>
      <c r="P20" s="4"/>
      <c r="Q20" s="4">
        <v>1</v>
      </c>
      <c r="R20" s="2">
        <v>1</v>
      </c>
      <c r="S20" s="2">
        <v>1</v>
      </c>
      <c r="T20" s="2"/>
      <c r="U20" s="18" t="s">
        <v>180</v>
      </c>
      <c r="V20" s="2" t="s">
        <v>181</v>
      </c>
      <c r="W20" s="2" t="s">
        <v>182</v>
      </c>
      <c r="X20" s="2" t="s">
        <v>181</v>
      </c>
      <c r="Y20" s="6" t="s">
        <v>183</v>
      </c>
    </row>
    <row r="21" spans="1:25" s="3" customFormat="1" ht="311.25" customHeight="1" x14ac:dyDescent="0.3">
      <c r="A21" s="23" t="s">
        <v>184</v>
      </c>
      <c r="B21" s="4" t="s">
        <v>185</v>
      </c>
      <c r="C21" s="69" t="s">
        <v>186</v>
      </c>
      <c r="D21" s="23" t="s">
        <v>187</v>
      </c>
      <c r="E21" s="137">
        <f>110/3440</f>
        <v>3.1976744186046513E-2</v>
      </c>
      <c r="F21" s="69" t="s">
        <v>385</v>
      </c>
      <c r="G21" s="19">
        <f t="shared" si="1"/>
        <v>3</v>
      </c>
      <c r="H21" s="4">
        <v>2</v>
      </c>
      <c r="I21" s="4" t="s">
        <v>62</v>
      </c>
      <c r="J21" s="4"/>
      <c r="K21" s="4"/>
      <c r="L21" s="26">
        <v>1</v>
      </c>
      <c r="M21" s="26"/>
      <c r="N21" s="4"/>
      <c r="O21" s="4"/>
      <c r="P21" s="4">
        <v>1</v>
      </c>
      <c r="Q21" s="4">
        <v>1</v>
      </c>
      <c r="R21" s="2"/>
      <c r="S21" s="2">
        <v>1</v>
      </c>
      <c r="T21" s="2"/>
      <c r="U21" s="18"/>
      <c r="V21" s="13" t="s">
        <v>188</v>
      </c>
      <c r="W21" s="4" t="s">
        <v>189</v>
      </c>
      <c r="X21" s="13" t="s">
        <v>190</v>
      </c>
      <c r="Y21" s="6" t="s">
        <v>191</v>
      </c>
    </row>
    <row r="22" spans="1:25" s="42" customFormat="1" ht="199.2" customHeight="1" x14ac:dyDescent="0.25">
      <c r="A22" s="23" t="s">
        <v>192</v>
      </c>
      <c r="B22" s="4" t="s">
        <v>193</v>
      </c>
      <c r="C22" s="23" t="s">
        <v>194</v>
      </c>
      <c r="D22" s="23" t="s">
        <v>195</v>
      </c>
      <c r="E22" s="137">
        <f>15000/1050</f>
        <v>14.285714285714286</v>
      </c>
      <c r="F22" s="69" t="s">
        <v>402</v>
      </c>
      <c r="G22" s="19">
        <f>H22+J22+L22+N22</f>
        <v>5</v>
      </c>
      <c r="H22" s="4">
        <v>3</v>
      </c>
      <c r="I22" s="4" t="s">
        <v>196</v>
      </c>
      <c r="J22" s="4"/>
      <c r="K22" s="4"/>
      <c r="L22" s="4">
        <v>1</v>
      </c>
      <c r="M22" s="4" t="s">
        <v>197</v>
      </c>
      <c r="N22" s="4">
        <v>1</v>
      </c>
      <c r="O22" s="4" t="s">
        <v>198</v>
      </c>
      <c r="P22" s="4"/>
      <c r="Q22" s="4">
        <v>1</v>
      </c>
      <c r="R22" s="2">
        <v>1</v>
      </c>
      <c r="S22" s="2">
        <v>1</v>
      </c>
      <c r="T22" s="2">
        <v>1</v>
      </c>
      <c r="U22" s="18" t="s">
        <v>199</v>
      </c>
      <c r="V22" s="13" t="s">
        <v>200</v>
      </c>
      <c r="W22" s="4" t="s">
        <v>201</v>
      </c>
      <c r="X22" s="13" t="s">
        <v>202</v>
      </c>
      <c r="Y22" s="6" t="s">
        <v>203</v>
      </c>
    </row>
    <row r="23" spans="1:25" s="3" customFormat="1" ht="146.55000000000001" customHeight="1" x14ac:dyDescent="0.3">
      <c r="A23" s="23" t="s">
        <v>204</v>
      </c>
      <c r="B23" s="4" t="s">
        <v>205</v>
      </c>
      <c r="C23" s="23" t="s">
        <v>206</v>
      </c>
      <c r="D23" s="23" t="s">
        <v>207</v>
      </c>
      <c r="E23" s="137">
        <f>1200/547</f>
        <v>2.1937842778793417</v>
      </c>
      <c r="F23" s="69" t="s">
        <v>403</v>
      </c>
      <c r="G23" s="19">
        <f t="shared" si="1"/>
        <v>4</v>
      </c>
      <c r="H23" s="4">
        <v>2</v>
      </c>
      <c r="I23" s="4" t="s">
        <v>62</v>
      </c>
      <c r="J23" s="4"/>
      <c r="K23" s="4"/>
      <c r="L23" s="4">
        <v>1</v>
      </c>
      <c r="M23" s="4" t="s">
        <v>208</v>
      </c>
      <c r="N23" s="4">
        <v>1</v>
      </c>
      <c r="O23" s="4" t="s">
        <v>209</v>
      </c>
      <c r="P23" s="4"/>
      <c r="Q23" s="4"/>
      <c r="R23" s="2">
        <v>1</v>
      </c>
      <c r="S23" s="2">
        <v>1</v>
      </c>
      <c r="T23" s="2"/>
      <c r="U23" s="18" t="s">
        <v>210</v>
      </c>
      <c r="V23" s="68" t="s">
        <v>211</v>
      </c>
      <c r="W23" s="6" t="s">
        <v>212</v>
      </c>
      <c r="X23" s="2"/>
      <c r="Y23" s="6" t="s">
        <v>213</v>
      </c>
    </row>
    <row r="24" spans="1:25" s="3" customFormat="1" ht="124.2" customHeight="1" x14ac:dyDescent="0.3">
      <c r="A24" s="23" t="s">
        <v>214</v>
      </c>
      <c r="B24" s="4" t="s">
        <v>215</v>
      </c>
      <c r="C24" s="28" t="s">
        <v>414</v>
      </c>
      <c r="D24" s="28" t="s">
        <v>216</v>
      </c>
      <c r="E24" s="139">
        <f>18/1644</f>
        <v>1.0948905109489052E-2</v>
      </c>
      <c r="F24" s="129" t="s">
        <v>404</v>
      </c>
      <c r="G24" s="19">
        <f t="shared" si="1"/>
        <v>4</v>
      </c>
      <c r="H24" s="4">
        <v>3</v>
      </c>
      <c r="I24" s="4" t="s">
        <v>217</v>
      </c>
      <c r="J24" s="4"/>
      <c r="K24" s="4"/>
      <c r="L24" s="4">
        <v>1</v>
      </c>
      <c r="M24" s="4" t="s">
        <v>208</v>
      </c>
      <c r="N24" s="4"/>
      <c r="O24" s="4"/>
      <c r="P24" s="4"/>
      <c r="Q24" s="4"/>
      <c r="R24" s="2">
        <v>1</v>
      </c>
      <c r="S24" s="2">
        <v>1</v>
      </c>
      <c r="T24" s="2">
        <v>1</v>
      </c>
      <c r="U24" s="18" t="s">
        <v>218</v>
      </c>
      <c r="V24" s="13" t="s">
        <v>219</v>
      </c>
      <c r="W24" s="4" t="s">
        <v>411</v>
      </c>
      <c r="X24" s="2"/>
      <c r="Y24" s="6" t="s">
        <v>220</v>
      </c>
    </row>
    <row r="25" spans="1:25" s="3" customFormat="1" ht="233.55" customHeight="1" x14ac:dyDescent="0.3">
      <c r="A25" s="23" t="s">
        <v>221</v>
      </c>
      <c r="B25" s="4" t="s">
        <v>222</v>
      </c>
      <c r="C25" s="23" t="s">
        <v>223</v>
      </c>
      <c r="D25" s="23" t="s">
        <v>224</v>
      </c>
      <c r="E25" s="137">
        <f>0</f>
        <v>0</v>
      </c>
      <c r="F25" s="69" t="s">
        <v>386</v>
      </c>
      <c r="G25" s="19">
        <f t="shared" si="1"/>
        <v>5</v>
      </c>
      <c r="H25" s="4">
        <v>2</v>
      </c>
      <c r="I25" s="4" t="s">
        <v>62</v>
      </c>
      <c r="J25" s="4">
        <v>1</v>
      </c>
      <c r="K25" s="4" t="s">
        <v>225</v>
      </c>
      <c r="L25" s="4">
        <v>1</v>
      </c>
      <c r="M25" s="4" t="s">
        <v>226</v>
      </c>
      <c r="N25" s="4">
        <v>1</v>
      </c>
      <c r="O25" s="4" t="s">
        <v>227</v>
      </c>
      <c r="P25" s="4"/>
      <c r="Q25" s="4">
        <v>1</v>
      </c>
      <c r="R25" s="2"/>
      <c r="S25" s="2">
        <v>1</v>
      </c>
      <c r="T25" s="2"/>
      <c r="U25" s="18" t="s">
        <v>228</v>
      </c>
      <c r="V25" s="13" t="s">
        <v>229</v>
      </c>
      <c r="W25" s="4" t="s">
        <v>230</v>
      </c>
      <c r="X25" s="2"/>
      <c r="Y25" s="6" t="s">
        <v>231</v>
      </c>
    </row>
    <row r="26" spans="1:25" s="3" customFormat="1" ht="54" customHeight="1" x14ac:dyDescent="0.3">
      <c r="A26" s="31" t="s">
        <v>232</v>
      </c>
      <c r="B26" s="32"/>
      <c r="C26" s="33"/>
      <c r="D26" s="33"/>
      <c r="E26" s="136"/>
      <c r="F26" s="37"/>
      <c r="G26" s="32"/>
      <c r="H26" s="36"/>
      <c r="I26" s="36"/>
      <c r="J26" s="36"/>
      <c r="K26" s="36"/>
      <c r="L26" s="36"/>
      <c r="M26" s="36"/>
      <c r="N26" s="36"/>
      <c r="O26" s="36"/>
      <c r="P26" s="36"/>
      <c r="Q26" s="36"/>
      <c r="R26" s="36"/>
      <c r="S26" s="36"/>
      <c r="T26" s="36"/>
      <c r="U26" s="37"/>
      <c r="V26" s="38"/>
      <c r="W26" s="36"/>
      <c r="X26" s="36"/>
      <c r="Y26" s="39"/>
    </row>
    <row r="27" spans="1:25" s="30" customFormat="1" ht="217.5" customHeight="1" x14ac:dyDescent="0.3">
      <c r="A27" s="23" t="s">
        <v>422</v>
      </c>
      <c r="B27" s="4" t="s">
        <v>426</v>
      </c>
      <c r="C27" s="23">
        <v>83</v>
      </c>
      <c r="D27" s="29" t="s">
        <v>233</v>
      </c>
      <c r="E27" s="137">
        <f>42/83</f>
        <v>0.50602409638554213</v>
      </c>
      <c r="F27" s="130" t="s">
        <v>387</v>
      </c>
      <c r="G27" s="19">
        <f t="shared" si="1"/>
        <v>1</v>
      </c>
      <c r="H27" s="4"/>
      <c r="I27" s="4"/>
      <c r="J27" s="4">
        <v>1</v>
      </c>
      <c r="K27" s="4" t="s">
        <v>234</v>
      </c>
      <c r="L27" s="4">
        <v>0</v>
      </c>
      <c r="M27" s="4"/>
      <c r="N27" s="4">
        <v>0</v>
      </c>
      <c r="O27" s="4"/>
      <c r="P27" s="4">
        <v>1</v>
      </c>
      <c r="Q27" s="4">
        <v>1</v>
      </c>
      <c r="R27" s="4">
        <v>1</v>
      </c>
      <c r="S27" s="4">
        <v>1</v>
      </c>
      <c r="T27" s="4">
        <v>1</v>
      </c>
      <c r="U27" s="18" t="s">
        <v>235</v>
      </c>
      <c r="V27" s="2" t="s">
        <v>236</v>
      </c>
      <c r="W27" s="2" t="s">
        <v>237</v>
      </c>
      <c r="X27" s="2" t="s">
        <v>238</v>
      </c>
      <c r="Y27" s="6" t="s">
        <v>239</v>
      </c>
    </row>
    <row r="28" spans="1:25" s="3" customFormat="1" ht="105.6" x14ac:dyDescent="0.3">
      <c r="A28" s="23" t="s">
        <v>240</v>
      </c>
      <c r="B28" s="4" t="s">
        <v>241</v>
      </c>
      <c r="C28" s="23" t="s">
        <v>242</v>
      </c>
      <c r="D28" s="23" t="s">
        <v>243</v>
      </c>
      <c r="E28" s="137">
        <f>0</f>
        <v>0</v>
      </c>
      <c r="F28" s="69" t="s">
        <v>408</v>
      </c>
      <c r="G28" s="19">
        <f t="shared" si="1"/>
        <v>1</v>
      </c>
      <c r="H28" s="4"/>
      <c r="I28" s="4"/>
      <c r="J28" s="4">
        <v>1</v>
      </c>
      <c r="K28" s="4" t="s">
        <v>234</v>
      </c>
      <c r="L28" s="4"/>
      <c r="M28" s="4"/>
      <c r="N28" s="4"/>
      <c r="O28" s="4"/>
      <c r="P28" s="4">
        <v>1</v>
      </c>
      <c r="Q28" s="4">
        <v>1</v>
      </c>
      <c r="R28" s="2">
        <v>1</v>
      </c>
      <c r="S28" s="2">
        <v>1</v>
      </c>
      <c r="T28" s="2">
        <v>1</v>
      </c>
      <c r="U28" s="18" t="s">
        <v>244</v>
      </c>
      <c r="V28" s="2"/>
      <c r="W28" s="2" t="s">
        <v>245</v>
      </c>
      <c r="X28" s="2"/>
      <c r="Y28" s="6" t="s">
        <v>246</v>
      </c>
    </row>
    <row r="29" spans="1:25" s="3" customFormat="1" ht="153.75" customHeight="1" x14ac:dyDescent="0.3">
      <c r="A29" s="23" t="s">
        <v>247</v>
      </c>
      <c r="B29" s="4" t="s">
        <v>248</v>
      </c>
      <c r="C29" s="23" t="s">
        <v>249</v>
      </c>
      <c r="D29" s="23" t="s">
        <v>250</v>
      </c>
      <c r="E29" s="137">
        <f>45/1386</f>
        <v>3.2467532467532464E-2</v>
      </c>
      <c r="F29" s="69" t="s">
        <v>388</v>
      </c>
      <c r="G29" s="19">
        <f t="shared" si="1"/>
        <v>6</v>
      </c>
      <c r="H29" s="4"/>
      <c r="I29" s="4"/>
      <c r="J29" s="4">
        <v>3</v>
      </c>
      <c r="K29" s="4" t="s">
        <v>234</v>
      </c>
      <c r="L29" s="4"/>
      <c r="M29" s="4"/>
      <c r="N29" s="4">
        <v>3</v>
      </c>
      <c r="O29" s="4" t="s">
        <v>112</v>
      </c>
      <c r="P29" s="4">
        <v>1</v>
      </c>
      <c r="Q29" s="4">
        <v>1</v>
      </c>
      <c r="R29" s="2">
        <v>1</v>
      </c>
      <c r="S29" s="2">
        <v>1</v>
      </c>
      <c r="T29" s="2">
        <v>1</v>
      </c>
      <c r="U29" s="18" t="s">
        <v>251</v>
      </c>
      <c r="V29" s="68" t="s">
        <v>252</v>
      </c>
      <c r="W29" s="2" t="s">
        <v>253</v>
      </c>
      <c r="X29" s="2"/>
      <c r="Y29" s="6" t="s">
        <v>254</v>
      </c>
    </row>
    <row r="30" spans="1:25" s="3" customFormat="1" ht="166.8" customHeight="1" x14ac:dyDescent="0.3">
      <c r="A30" s="23" t="s">
        <v>255</v>
      </c>
      <c r="B30" s="4" t="s">
        <v>256</v>
      </c>
      <c r="C30" s="55">
        <v>1060</v>
      </c>
      <c r="D30" s="23" t="s">
        <v>257</v>
      </c>
      <c r="E30" s="137">
        <f>45/1060</f>
        <v>4.2452830188679243E-2</v>
      </c>
      <c r="F30" s="69" t="s">
        <v>388</v>
      </c>
      <c r="G30" s="19">
        <f t="shared" si="1"/>
        <v>5</v>
      </c>
      <c r="H30" s="4">
        <v>1</v>
      </c>
      <c r="I30" s="4" t="s">
        <v>258</v>
      </c>
      <c r="J30" s="4">
        <v>3</v>
      </c>
      <c r="K30" s="4" t="s">
        <v>259</v>
      </c>
      <c r="L30" s="4">
        <v>1</v>
      </c>
      <c r="M30" s="4" t="s">
        <v>260</v>
      </c>
      <c r="N30" s="4"/>
      <c r="O30" s="4"/>
      <c r="P30" s="4">
        <v>1</v>
      </c>
      <c r="Q30" s="4">
        <v>1</v>
      </c>
      <c r="R30" s="2">
        <v>1</v>
      </c>
      <c r="S30" s="2">
        <v>1</v>
      </c>
      <c r="T30" s="2"/>
      <c r="U30" s="18" t="s">
        <v>251</v>
      </c>
      <c r="V30" s="2" t="s">
        <v>261</v>
      </c>
      <c r="W30" s="4" t="s">
        <v>262</v>
      </c>
      <c r="X30" s="2" t="s">
        <v>263</v>
      </c>
      <c r="Y30" s="6" t="s">
        <v>264</v>
      </c>
    </row>
    <row r="31" spans="1:25" s="3" customFormat="1" ht="161.55000000000001" customHeight="1" x14ac:dyDescent="0.3">
      <c r="A31" s="23" t="s">
        <v>265</v>
      </c>
      <c r="B31" s="4" t="s">
        <v>266</v>
      </c>
      <c r="C31" s="23" t="s">
        <v>267</v>
      </c>
      <c r="D31" s="23" t="s">
        <v>268</v>
      </c>
      <c r="E31" s="137">
        <f>800/1035</f>
        <v>0.77294685990338163</v>
      </c>
      <c r="F31" s="69" t="s">
        <v>405</v>
      </c>
      <c r="G31" s="19">
        <f t="shared" si="1"/>
        <v>3</v>
      </c>
      <c r="H31" s="4"/>
      <c r="I31" s="4"/>
      <c r="J31" s="4">
        <v>1</v>
      </c>
      <c r="K31" s="4" t="s">
        <v>269</v>
      </c>
      <c r="L31" s="4"/>
      <c r="M31" s="4"/>
      <c r="N31" s="4">
        <v>2</v>
      </c>
      <c r="O31" s="4" t="s">
        <v>112</v>
      </c>
      <c r="P31" s="4">
        <v>1</v>
      </c>
      <c r="Q31" s="4">
        <v>1</v>
      </c>
      <c r="R31" s="2">
        <v>1</v>
      </c>
      <c r="S31" s="2">
        <v>1</v>
      </c>
      <c r="T31" s="2">
        <v>1</v>
      </c>
      <c r="U31" s="18" t="s">
        <v>270</v>
      </c>
      <c r="V31" s="13" t="s">
        <v>271</v>
      </c>
      <c r="W31" s="6" t="s">
        <v>272</v>
      </c>
      <c r="X31" s="13" t="s">
        <v>273</v>
      </c>
      <c r="Y31" s="6" t="s">
        <v>274</v>
      </c>
    </row>
    <row r="32" spans="1:25" s="3" customFormat="1" ht="26.55" customHeight="1" x14ac:dyDescent="0.3">
      <c r="A32" s="31" t="s">
        <v>275</v>
      </c>
      <c r="B32" s="32"/>
      <c r="C32" s="33"/>
      <c r="D32" s="33"/>
      <c r="E32" s="136"/>
      <c r="F32" s="37"/>
      <c r="G32" s="32"/>
      <c r="H32" s="36"/>
      <c r="I32" s="36"/>
      <c r="J32" s="36"/>
      <c r="K32" s="36"/>
      <c r="L32" s="36"/>
      <c r="M32" s="36"/>
      <c r="N32" s="36"/>
      <c r="O32" s="36"/>
      <c r="P32" s="36"/>
      <c r="Q32" s="36"/>
      <c r="R32" s="36"/>
      <c r="S32" s="36"/>
      <c r="T32" s="36"/>
      <c r="U32" s="36"/>
      <c r="V32" s="36"/>
      <c r="W32" s="36"/>
      <c r="X32" s="36"/>
      <c r="Y32" s="39"/>
    </row>
    <row r="33" spans="1:25" s="30" customFormat="1" ht="192.75" customHeight="1" x14ac:dyDescent="0.3">
      <c r="A33" s="23" t="s">
        <v>276</v>
      </c>
      <c r="B33" s="4" t="s">
        <v>277</v>
      </c>
      <c r="C33" s="55" t="s">
        <v>278</v>
      </c>
      <c r="D33" s="23" t="s">
        <v>279</v>
      </c>
      <c r="E33" s="144">
        <f>45/180000</f>
        <v>2.5000000000000001E-4</v>
      </c>
      <c r="F33" s="69" t="s">
        <v>416</v>
      </c>
      <c r="G33" s="19">
        <f t="shared" si="1"/>
        <v>3</v>
      </c>
      <c r="H33" s="4"/>
      <c r="I33" s="4"/>
      <c r="J33" s="4">
        <v>3</v>
      </c>
      <c r="K33" s="4" t="s">
        <v>280</v>
      </c>
      <c r="L33" s="4"/>
      <c r="M33" s="4"/>
      <c r="N33" s="4"/>
      <c r="O33" s="4"/>
      <c r="P33" s="4"/>
      <c r="Q33" s="4">
        <v>1</v>
      </c>
      <c r="R33" s="4"/>
      <c r="S33" s="4">
        <v>1</v>
      </c>
      <c r="T33" s="4"/>
      <c r="U33" s="18" t="s">
        <v>281</v>
      </c>
      <c r="V33" s="13" t="s">
        <v>282</v>
      </c>
      <c r="W33" s="17" t="s">
        <v>283</v>
      </c>
      <c r="X33" s="2"/>
      <c r="Y33" s="6" t="s">
        <v>284</v>
      </c>
    </row>
    <row r="34" spans="1:25" s="3" customFormat="1" ht="102.45" customHeight="1" x14ac:dyDescent="0.3">
      <c r="A34" s="23" t="s">
        <v>417</v>
      </c>
      <c r="B34" s="4" t="s">
        <v>418</v>
      </c>
      <c r="C34" s="55" t="s">
        <v>285</v>
      </c>
      <c r="D34" s="23" t="s">
        <v>399</v>
      </c>
      <c r="E34" s="137">
        <f>62000/31000</f>
        <v>2</v>
      </c>
      <c r="F34" s="69" t="s">
        <v>400</v>
      </c>
      <c r="G34" s="19">
        <f t="shared" si="1"/>
        <v>4</v>
      </c>
      <c r="H34" s="4"/>
      <c r="I34" s="4"/>
      <c r="J34" s="4">
        <v>3</v>
      </c>
      <c r="K34" s="26" t="s">
        <v>286</v>
      </c>
      <c r="L34" s="26"/>
      <c r="M34" s="26"/>
      <c r="N34" s="26">
        <v>1</v>
      </c>
      <c r="O34" s="26" t="s">
        <v>112</v>
      </c>
      <c r="P34" s="4">
        <v>1</v>
      </c>
      <c r="Q34" s="4">
        <v>1</v>
      </c>
      <c r="R34" s="2">
        <v>1</v>
      </c>
      <c r="S34" s="2">
        <v>1</v>
      </c>
      <c r="T34" s="2">
        <v>1</v>
      </c>
      <c r="U34" s="69" t="s">
        <v>419</v>
      </c>
      <c r="V34" s="68" t="s">
        <v>287</v>
      </c>
      <c r="W34" s="6" t="s">
        <v>288</v>
      </c>
      <c r="X34" s="13" t="s">
        <v>287</v>
      </c>
      <c r="Y34" s="6" t="s">
        <v>289</v>
      </c>
    </row>
    <row r="35" spans="1:25" s="3" customFormat="1" ht="21.45" customHeight="1" x14ac:dyDescent="0.3">
      <c r="A35" s="31" t="s">
        <v>290</v>
      </c>
      <c r="B35" s="31"/>
      <c r="C35" s="56"/>
      <c r="D35" s="40"/>
      <c r="E35" s="140"/>
      <c r="F35" s="40"/>
      <c r="G35" s="32"/>
      <c r="H35" s="36"/>
      <c r="I35" s="36"/>
      <c r="J35" s="36"/>
      <c r="K35" s="36"/>
      <c r="L35" s="36"/>
      <c r="M35" s="36"/>
      <c r="N35" s="36"/>
      <c r="O35" s="36"/>
      <c r="P35" s="36"/>
      <c r="Q35" s="36"/>
      <c r="R35" s="36"/>
      <c r="S35" s="36"/>
      <c r="T35" s="36"/>
      <c r="U35" s="40"/>
      <c r="V35" s="40"/>
      <c r="W35" s="40"/>
      <c r="X35" s="40"/>
      <c r="Y35" s="40"/>
    </row>
    <row r="36" spans="1:25" s="30" customFormat="1" ht="157.80000000000001" customHeight="1" x14ac:dyDescent="0.3">
      <c r="A36" s="23" t="s">
        <v>291</v>
      </c>
      <c r="B36" s="4" t="s">
        <v>292</v>
      </c>
      <c r="C36" s="23" t="s">
        <v>293</v>
      </c>
      <c r="D36" s="23" t="s">
        <v>398</v>
      </c>
      <c r="E36" s="137">
        <f>15/6</f>
        <v>2.5</v>
      </c>
      <c r="F36" s="69" t="s">
        <v>406</v>
      </c>
      <c r="G36" s="66">
        <f t="shared" si="1"/>
        <v>1</v>
      </c>
      <c r="H36" s="35"/>
      <c r="I36" s="35"/>
      <c r="J36" s="35">
        <v>1</v>
      </c>
      <c r="K36" s="4" t="s">
        <v>294</v>
      </c>
      <c r="L36" s="35"/>
      <c r="M36" s="35"/>
      <c r="N36" s="35"/>
      <c r="O36" s="35"/>
      <c r="P36" s="35">
        <v>1</v>
      </c>
      <c r="Q36" s="35">
        <v>1</v>
      </c>
      <c r="R36" s="35">
        <v>1</v>
      </c>
      <c r="S36" s="35">
        <v>1</v>
      </c>
      <c r="T36" s="35">
        <v>1</v>
      </c>
      <c r="U36" s="18" t="s">
        <v>295</v>
      </c>
      <c r="V36" s="13" t="s">
        <v>296</v>
      </c>
      <c r="W36" s="2" t="s">
        <v>297</v>
      </c>
      <c r="X36" s="8"/>
      <c r="Y36" s="10" t="s">
        <v>298</v>
      </c>
    </row>
    <row r="37" spans="1:25" s="3" customFormat="1" ht="159.75" customHeight="1" x14ac:dyDescent="0.3">
      <c r="A37" s="23" t="s">
        <v>299</v>
      </c>
      <c r="B37" s="4" t="s">
        <v>300</v>
      </c>
      <c r="C37" s="23" t="s">
        <v>301</v>
      </c>
      <c r="D37" s="23" t="s">
        <v>302</v>
      </c>
      <c r="E37" s="137">
        <f>16000/2635</f>
        <v>6.0721062618595827</v>
      </c>
      <c r="F37" s="69" t="s">
        <v>397</v>
      </c>
      <c r="G37" s="19">
        <f t="shared" si="1"/>
        <v>2</v>
      </c>
      <c r="H37" s="4"/>
      <c r="I37" s="4"/>
      <c r="J37" s="4">
        <v>2</v>
      </c>
      <c r="K37" s="4" t="s">
        <v>303</v>
      </c>
      <c r="L37" s="4"/>
      <c r="M37" s="4"/>
      <c r="N37" s="4"/>
      <c r="O37" s="4"/>
      <c r="P37" s="4"/>
      <c r="Q37" s="4">
        <v>1</v>
      </c>
      <c r="R37" s="2"/>
      <c r="S37" s="2">
        <v>1</v>
      </c>
      <c r="T37" s="2"/>
      <c r="U37" s="18"/>
      <c r="V37" s="13" t="s">
        <v>304</v>
      </c>
      <c r="W37" s="2" t="s">
        <v>305</v>
      </c>
      <c r="X37" s="13" t="s">
        <v>306</v>
      </c>
      <c r="Y37" s="6" t="s">
        <v>307</v>
      </c>
    </row>
    <row r="38" spans="1:25" s="3" customFormat="1" ht="15.6" x14ac:dyDescent="0.3">
      <c r="A38" s="31" t="s">
        <v>308</v>
      </c>
      <c r="B38" s="31"/>
      <c r="C38" s="57"/>
      <c r="D38" s="31"/>
      <c r="E38" s="141"/>
      <c r="F38" s="131"/>
      <c r="G38" s="32"/>
      <c r="H38" s="36"/>
      <c r="I38" s="36"/>
      <c r="J38" s="36"/>
      <c r="K38" s="36"/>
      <c r="L38" s="36"/>
      <c r="M38" s="36"/>
      <c r="N38" s="36"/>
      <c r="O38" s="36"/>
      <c r="P38" s="36"/>
      <c r="Q38" s="36"/>
      <c r="R38" s="36"/>
      <c r="S38" s="36"/>
      <c r="T38" s="36"/>
      <c r="U38" s="31"/>
      <c r="V38" s="31"/>
      <c r="W38" s="31"/>
      <c r="X38" s="31"/>
      <c r="Y38" s="31"/>
    </row>
    <row r="39" spans="1:25" s="30" customFormat="1" ht="252" customHeight="1" x14ac:dyDescent="0.3">
      <c r="A39" s="23" t="s">
        <v>309</v>
      </c>
      <c r="B39" s="4" t="s">
        <v>310</v>
      </c>
      <c r="C39" s="23" t="s">
        <v>311</v>
      </c>
      <c r="D39" s="69" t="s">
        <v>395</v>
      </c>
      <c r="E39" s="137">
        <f>348/52</f>
        <v>6.6923076923076925</v>
      </c>
      <c r="F39" s="69" t="s">
        <v>396</v>
      </c>
      <c r="G39" s="19">
        <f t="shared" si="1"/>
        <v>8</v>
      </c>
      <c r="H39" s="4">
        <v>3</v>
      </c>
      <c r="I39" s="4" t="s">
        <v>312</v>
      </c>
      <c r="J39" s="4">
        <v>1</v>
      </c>
      <c r="K39" s="4" t="s">
        <v>313</v>
      </c>
      <c r="L39" s="4">
        <v>1</v>
      </c>
      <c r="M39" s="4" t="s">
        <v>314</v>
      </c>
      <c r="N39" s="4">
        <v>3</v>
      </c>
      <c r="O39" s="4" t="s">
        <v>315</v>
      </c>
      <c r="P39" s="4">
        <v>1</v>
      </c>
      <c r="Q39" s="4">
        <v>1</v>
      </c>
      <c r="R39" s="2">
        <v>1</v>
      </c>
      <c r="S39" s="2">
        <v>1</v>
      </c>
      <c r="T39" s="2">
        <v>1</v>
      </c>
      <c r="U39" s="18" t="s">
        <v>316</v>
      </c>
      <c r="V39" s="68" t="s">
        <v>317</v>
      </c>
      <c r="W39" s="2" t="s">
        <v>318</v>
      </c>
      <c r="X39" s="2" t="s">
        <v>319</v>
      </c>
      <c r="Y39" s="6" t="s">
        <v>320</v>
      </c>
    </row>
    <row r="40" spans="1:25" s="3" customFormat="1" ht="15.6" x14ac:dyDescent="0.3">
      <c r="A40" s="31" t="s">
        <v>321</v>
      </c>
      <c r="B40" s="31"/>
      <c r="C40" s="57"/>
      <c r="D40" s="31"/>
      <c r="E40" s="141"/>
      <c r="F40" s="131"/>
      <c r="G40" s="32"/>
      <c r="H40" s="36"/>
      <c r="I40" s="36"/>
      <c r="J40" s="36"/>
      <c r="K40" s="36"/>
      <c r="L40" s="36"/>
      <c r="M40" s="36"/>
      <c r="N40" s="36"/>
      <c r="O40" s="36"/>
      <c r="P40" s="36"/>
      <c r="Q40" s="36"/>
      <c r="R40" s="36"/>
      <c r="S40" s="36"/>
      <c r="T40" s="36"/>
      <c r="U40" s="37"/>
      <c r="V40" s="36"/>
      <c r="W40" s="36"/>
      <c r="X40" s="36"/>
      <c r="Y40" s="39"/>
    </row>
    <row r="41" spans="1:25" s="3" customFormat="1" ht="171.6" x14ac:dyDescent="0.3">
      <c r="A41" s="23" t="s">
        <v>322</v>
      </c>
      <c r="B41" s="4" t="s">
        <v>323</v>
      </c>
      <c r="C41" s="23" t="s">
        <v>324</v>
      </c>
      <c r="D41" s="23" t="s">
        <v>325</v>
      </c>
      <c r="E41" s="137">
        <f>45/420</f>
        <v>0.10714285714285714</v>
      </c>
      <c r="F41" s="132" t="s">
        <v>394</v>
      </c>
      <c r="G41" s="19">
        <f t="shared" si="1"/>
        <v>6</v>
      </c>
      <c r="H41" s="4"/>
      <c r="I41" s="4"/>
      <c r="J41" s="4">
        <v>3</v>
      </c>
      <c r="K41" s="4" t="s">
        <v>326</v>
      </c>
      <c r="L41" s="4"/>
      <c r="M41" s="4"/>
      <c r="N41" s="4">
        <v>3</v>
      </c>
      <c r="O41" s="4" t="s">
        <v>99</v>
      </c>
      <c r="P41" s="4"/>
      <c r="Q41" s="4">
        <v>1</v>
      </c>
      <c r="R41" s="2">
        <v>1</v>
      </c>
      <c r="S41" s="2">
        <v>1</v>
      </c>
      <c r="T41" s="2">
        <v>1</v>
      </c>
      <c r="U41" s="18" t="s">
        <v>327</v>
      </c>
      <c r="V41" s="18" t="s">
        <v>328</v>
      </c>
      <c r="W41" s="2" t="s">
        <v>329</v>
      </c>
      <c r="X41" s="2"/>
      <c r="Y41" s="6" t="s">
        <v>330</v>
      </c>
    </row>
    <row r="42" spans="1:25" s="3" customFormat="1" ht="66" x14ac:dyDescent="0.3">
      <c r="A42" s="23" t="s">
        <v>331</v>
      </c>
      <c r="B42" s="4" t="s">
        <v>332</v>
      </c>
      <c r="C42" s="23">
        <v>937</v>
      </c>
      <c r="D42" s="24" t="s">
        <v>333</v>
      </c>
      <c r="E42" s="137">
        <f>45/937</f>
        <v>4.8025613660618999E-2</v>
      </c>
      <c r="F42" s="132" t="s">
        <v>393</v>
      </c>
      <c r="G42" s="19">
        <f t="shared" si="1"/>
        <v>4</v>
      </c>
      <c r="H42" s="4">
        <v>1</v>
      </c>
      <c r="I42" s="4" t="s">
        <v>334</v>
      </c>
      <c r="J42" s="4">
        <v>2</v>
      </c>
      <c r="K42" s="4" t="s">
        <v>335</v>
      </c>
      <c r="L42" s="4">
        <v>0</v>
      </c>
      <c r="M42" s="4"/>
      <c r="N42" s="4">
        <v>1</v>
      </c>
      <c r="O42" s="4" t="s">
        <v>336</v>
      </c>
      <c r="P42" s="4"/>
      <c r="Q42" s="4"/>
      <c r="R42" s="4">
        <v>1</v>
      </c>
      <c r="S42" s="4">
        <v>1</v>
      </c>
      <c r="T42" s="4"/>
      <c r="U42" s="69" t="s">
        <v>337</v>
      </c>
      <c r="V42" s="189" t="s">
        <v>338</v>
      </c>
      <c r="W42" s="4" t="s">
        <v>339</v>
      </c>
      <c r="X42" s="17" t="s">
        <v>340</v>
      </c>
      <c r="Y42" s="6" t="s">
        <v>341</v>
      </c>
    </row>
    <row r="43" spans="1:25" s="3" customFormat="1" ht="194.25" customHeight="1" x14ac:dyDescent="0.3">
      <c r="A43" s="23" t="s">
        <v>423</v>
      </c>
      <c r="B43" s="4" t="s">
        <v>424</v>
      </c>
      <c r="C43" s="23" t="s">
        <v>342</v>
      </c>
      <c r="D43" s="23" t="s">
        <v>425</v>
      </c>
      <c r="E43" s="137">
        <f>45/581</f>
        <v>7.7452667814113599E-2</v>
      </c>
      <c r="F43" s="69" t="s">
        <v>392</v>
      </c>
      <c r="G43" s="19">
        <f>H43+J43+L43+N43</f>
        <v>6</v>
      </c>
      <c r="H43" s="4">
        <v>3</v>
      </c>
      <c r="I43" s="4" t="s">
        <v>343</v>
      </c>
      <c r="J43" s="4"/>
      <c r="K43" s="4"/>
      <c r="L43" s="4">
        <v>3</v>
      </c>
      <c r="M43" s="4" t="s">
        <v>344</v>
      </c>
      <c r="N43" s="4"/>
      <c r="O43" s="4"/>
      <c r="P43" s="4"/>
      <c r="Q43" s="4"/>
      <c r="R43" s="4">
        <v>1</v>
      </c>
      <c r="S43" s="4">
        <v>1</v>
      </c>
      <c r="T43" s="4"/>
      <c r="U43" s="69" t="s">
        <v>345</v>
      </c>
      <c r="V43" s="189" t="s">
        <v>346</v>
      </c>
      <c r="W43" s="4" t="s">
        <v>347</v>
      </c>
      <c r="X43" s="2"/>
      <c r="Y43" s="6" t="s">
        <v>348</v>
      </c>
    </row>
    <row r="44" spans="1:25" s="3" customFormat="1" ht="158.4" x14ac:dyDescent="0.3">
      <c r="A44" s="23" t="s">
        <v>420</v>
      </c>
      <c r="B44" s="4" t="s">
        <v>349</v>
      </c>
      <c r="C44" s="55">
        <v>12070</v>
      </c>
      <c r="D44" s="23" t="s">
        <v>427</v>
      </c>
      <c r="E44" s="143">
        <f>45/12070</f>
        <v>3.728251864125932E-3</v>
      </c>
      <c r="F44" s="69" t="s">
        <v>391</v>
      </c>
      <c r="G44" s="19">
        <f t="shared" si="1"/>
        <v>2</v>
      </c>
      <c r="H44" s="4"/>
      <c r="I44" s="4"/>
      <c r="J44" s="4">
        <v>1</v>
      </c>
      <c r="K44" s="4" t="s">
        <v>350</v>
      </c>
      <c r="L44" s="4"/>
      <c r="M44" s="4"/>
      <c r="N44" s="4">
        <v>1</v>
      </c>
      <c r="O44" s="4" t="s">
        <v>351</v>
      </c>
      <c r="P44" s="4">
        <v>1</v>
      </c>
      <c r="Q44" s="4">
        <v>1</v>
      </c>
      <c r="R44" s="4">
        <v>1</v>
      </c>
      <c r="S44" s="4">
        <v>1</v>
      </c>
      <c r="T44" s="4">
        <v>1</v>
      </c>
      <c r="U44" s="69" t="s">
        <v>421</v>
      </c>
      <c r="V44" s="189" t="s">
        <v>352</v>
      </c>
      <c r="W44" s="4" t="s">
        <v>353</v>
      </c>
      <c r="X44" s="2"/>
      <c r="Y44" s="6" t="s">
        <v>354</v>
      </c>
    </row>
    <row r="45" spans="1:25" s="3" customFormat="1" ht="13.8" x14ac:dyDescent="0.3">
      <c r="A45" s="53"/>
      <c r="B45" s="9"/>
      <c r="C45" s="22"/>
      <c r="D45" s="22"/>
      <c r="E45" s="142"/>
      <c r="F45" s="133"/>
      <c r="G45" s="67"/>
      <c r="H45" s="20"/>
      <c r="I45" s="20"/>
      <c r="J45" s="20"/>
      <c r="K45" s="20"/>
      <c r="L45" s="20"/>
      <c r="M45" s="20"/>
      <c r="N45" s="20"/>
      <c r="O45" s="20"/>
      <c r="P45" s="30"/>
      <c r="Q45" s="30"/>
      <c r="U45" s="5"/>
      <c r="V45" s="1"/>
      <c r="W45" s="1"/>
      <c r="X45" s="1"/>
      <c r="Y45" s="12"/>
    </row>
    <row r="46" spans="1:25" ht="28.05" customHeight="1" x14ac:dyDescent="0.3">
      <c r="A46" s="53"/>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row>
    <row r="47" spans="1:25" ht="55.8" customHeight="1" x14ac:dyDescent="0.3">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row>
  </sheetData>
  <mergeCells count="14">
    <mergeCell ref="B47:Y47"/>
    <mergeCell ref="B46:Y46"/>
    <mergeCell ref="V5:W5"/>
    <mergeCell ref="X5:Y5"/>
    <mergeCell ref="P2:T2"/>
    <mergeCell ref="G2:O2"/>
    <mergeCell ref="H5:I5"/>
    <mergeCell ref="J5:K5"/>
    <mergeCell ref="L5:M5"/>
    <mergeCell ref="N5:O5"/>
    <mergeCell ref="G4:O4"/>
    <mergeCell ref="P4:T4"/>
    <mergeCell ref="V4:Y4"/>
    <mergeCell ref="A3:Y3"/>
  </mergeCells>
  <hyperlinks>
    <hyperlink ref="V8" r:id="rId1" xr:uid="{253C2C6A-669E-474E-A4D5-C577A7B08CC6}"/>
    <hyperlink ref="V11" r:id="rId2" xr:uid="{61FB20C1-4662-4A82-AEA2-EE3CE36D945C}"/>
    <hyperlink ref="V13" r:id="rId3" xr:uid="{5386C6D3-41AF-412F-A1F1-08ECC4AE8905}"/>
    <hyperlink ref="V15" r:id="rId4" location="continue" display="https://assets.publishing.service.gov.uk/government/uploads/system/uploads/attachment_data/file/790069/House_Building_Release_Dec_2018.pdfhttps://www.ashden.org/winners/passivhaus-trust#continue" xr:uid="{5820F64E-FDF2-43CC-AF8F-336B86994A7E}"/>
    <hyperlink ref="V18" r:id="rId5" xr:uid="{7F77F54C-CC0A-4C1B-BA3A-27D32A7BE831}"/>
    <hyperlink ref="V21" r:id="rId6" display="https://www.theccc.org.uk/publication/plugging-gap-assessment-future-demand-britains-electric-vehicle-public-charging-network/_x000a__x000a_https://www.gov.uk/government/statistical-data-sets/energy-and-environment-data-tables-env" xr:uid="{F4BD06D5-7D3E-4371-BA07-E08F096110DD}"/>
    <hyperlink ref="V25" r:id="rId7" xr:uid="{EBA909C5-8D02-4227-8813-5A0F60ABF54E}"/>
    <hyperlink ref="V36" r:id="rId8" xr:uid="{B41E9096-947E-4EBA-9087-27BBC0D13E8C}"/>
    <hyperlink ref="V37" r:id="rId9" xr:uid="{A210BDA3-75BD-4D75-A1A7-A8B7728AFB21}"/>
    <hyperlink ref="V42" r:id="rId10" xr:uid="{9596B1F8-C0CB-4E9B-8EC9-B1251E1DD998}"/>
    <hyperlink ref="V43" r:id="rId11" xr:uid="{3F926784-CC68-4ADC-A42B-A61724A03946}"/>
    <hyperlink ref="V44" r:id="rId12" xr:uid="{2D320EC6-C50F-4BCA-B212-003EE0B55371}"/>
    <hyperlink ref="V31" r:id="rId13" xr:uid="{B526EBAF-5F23-41BE-A89B-0BAB9BE0B15B}"/>
    <hyperlink ref="V29" r:id="rId14" xr:uid="{A5F9E4D1-14AC-42D0-818B-5CC00B5C3380}"/>
    <hyperlink ref="V14" r:id="rId15" xr:uid="{1E0C9436-2A3B-4072-AFE2-7CCC5C22F455}"/>
    <hyperlink ref="V22" r:id="rId16" xr:uid="{0AC32EB5-5315-4EEA-99FE-4B5585A968F1}"/>
    <hyperlink ref="V7" r:id="rId17" xr:uid="{28CFA354-3954-4BC2-BC23-6BEEB3290316}"/>
    <hyperlink ref="V33" r:id="rId18" display="http://www.aweo.org/windarea.html_x000a__x000a_Parliament UK, Carbon Footprint of Electricity Generation 2011" xr:uid="{8B768D1D-BAAF-4A03-8396-65AE6AE65F17}"/>
    <hyperlink ref="V10" r:id="rId19" display="https://www.theade.co.uk/resources/guidance/cutting-fuel-poverty-in-the-private-rented-sector_x000a_Varous, see notes" xr:uid="{36F8BD4B-5210-4145-BBAD-F3363456728F}"/>
    <hyperlink ref="V12" r:id="rId20" display="https://assets.publishing.service.gov.uk/government/uploads/system/uploads/attachment_data/file/773079/Local_Authority_Housing_Statistics_England_year_ending_March_2018.pdf_x000a_Verco (2014) Building the Future: The economic and fiscal impacts of making homes energy efficient " xr:uid="{6C1F20EB-B3BC-4AE6-BFDE-B1E91ECA1533}"/>
    <hyperlink ref="V19" r:id="rId21" display="https://www.researchgate.net/publication/254324483_The_Role_of_Urban_Consolidation_Centres_in_Sustainable_Freight_Transport" xr:uid="{C2066F79-A107-458A-8797-74911C3A19D4}"/>
    <hyperlink ref="V23" r:id="rId22" xr:uid="{15077C11-CF85-4F13-8AA6-7433D2F1E938}"/>
    <hyperlink ref="V17" r:id="rId23" xr:uid="{9B023F81-FF3F-46EB-AF1C-C39B7B6ACB3F}"/>
    <hyperlink ref="X11" r:id="rId24" xr:uid="{0A02E3A5-03A0-490A-8415-7D75A48DC294}"/>
    <hyperlink ref="X15" r:id="rId25" location="continue" xr:uid="{5906928C-205E-4AD8-867E-A8A0F18A04D9}"/>
    <hyperlink ref="X21" r:id="rId26" display="https://www.gov.uk/government/publications/grants-for-local-authorities-to-provide-residential-on-street-chargepoints" xr:uid="{EAD485C9-8A52-4F92-9E34-3E9B52001CD0}"/>
    <hyperlink ref="X31" r:id="rId27" xr:uid="{3069DC6B-2E77-4443-9973-CB04534A1167}"/>
    <hyperlink ref="X37" r:id="rId28" xr:uid="{73A90735-2E94-4570-8585-AFBF41326DDB}"/>
    <hyperlink ref="X22" r:id="rId29" xr:uid="{76FD37EF-D2D4-4C17-A0B5-889F9534A83B}"/>
    <hyperlink ref="X19" r:id="rId30" xr:uid="{230D0968-B218-4442-893F-3D89354E44A0}"/>
    <hyperlink ref="U8" r:id="rId31" display="http://www.nef.org.uk/about-us/insights/milton-keynes-pioneering-carbon-offset-fund-six-years-on" xr:uid="{0DB9C1D6-AB61-44F0-AD16-B2CC282E6262}"/>
    <hyperlink ref="U17" r:id="rId32" display="https://www.ashden.org/winners/london-borough-of-waltham-forest" xr:uid="{AFCD1277-42D4-47C2-A0D3-6FB1F60B6230}"/>
    <hyperlink ref="V24" r:id="rId33" xr:uid="{07CDD652-3088-43EC-BDFA-8537732543B8}"/>
    <hyperlink ref="X12" r:id="rId34" xr:uid="{7D22C760-69BF-4D28-A53E-479E0EBC2396}"/>
    <hyperlink ref="V34" r:id="rId35" xr:uid="{6FEE9171-990D-4AAD-8873-4EE5DC93488A}"/>
    <hyperlink ref="V41" r:id="rId36" display="https://www.google.co.uk/url?sa=t&amp;rct=j&amp;q=&amp;esrc=s&amp;source=web&amp;cd=14&amp;ved=2ahUKEwjUqYXdrojlAhVaQkEAHbmuBPAQFjANegQIBxAC&amp;url=https%3A%2F%2Fwww.carbonfootprint.com%2Fdocs%2F2018_conversion_factors_2018_-_full_set__for_advanced_users__v01-00.xls&amp;usg=AOvVaw2_cdi2UA1rdYN2koj4H4Su" xr:uid="{19865059-FCA8-4DB9-A1DA-13B6367D47EF}"/>
    <hyperlink ref="V39" r:id="rId37" xr:uid="{B15301AD-F1CF-434B-93B6-67CD2F67A7B0}"/>
  </hyperlinks>
  <pageMargins left="0.70000000000000007" right="0.70000000000000007" top="0.75" bottom="0.75" header="0.30000000000000004" footer="0.30000000000000004"/>
  <pageSetup paperSize="8" fitToHeight="0" orientation="landscape" r:id="rId38"/>
  <legacy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6711-245A-4600-AF8F-049C06C122FD}">
  <dimension ref="A1:D10"/>
  <sheetViews>
    <sheetView workbookViewId="0">
      <selection activeCell="C9" sqref="C9"/>
    </sheetView>
  </sheetViews>
  <sheetFormatPr defaultColWidth="8.6640625" defaultRowHeight="14.4" x14ac:dyDescent="0.3"/>
  <cols>
    <col min="1" max="1" width="22.6640625" style="15" customWidth="1"/>
    <col min="2" max="2" width="26.77734375" style="15" customWidth="1"/>
    <col min="3" max="3" width="54.109375" style="16" customWidth="1"/>
    <col min="4" max="4" width="8.6640625" style="15"/>
  </cols>
  <sheetData>
    <row r="1" spans="1:4" ht="22.8" x14ac:dyDescent="0.4">
      <c r="A1" s="62" t="s">
        <v>355</v>
      </c>
      <c r="B1" s="62"/>
      <c r="C1" s="63"/>
      <c r="D1" s="64"/>
    </row>
    <row r="2" spans="1:4" s="3" customFormat="1" ht="13.8" x14ac:dyDescent="0.3">
      <c r="A2" s="70" t="s">
        <v>356</v>
      </c>
      <c r="B2" s="42" t="s">
        <v>357</v>
      </c>
      <c r="C2" s="71" t="s">
        <v>358</v>
      </c>
      <c r="D2" s="72">
        <v>1.5E-3</v>
      </c>
    </row>
    <row r="3" spans="1:4" s="3" customFormat="1" ht="13.8" x14ac:dyDescent="0.3">
      <c r="A3" s="42"/>
      <c r="B3" s="42" t="s">
        <v>359</v>
      </c>
      <c r="C3" s="71" t="s">
        <v>360</v>
      </c>
      <c r="D3" s="72">
        <v>1.8E-3</v>
      </c>
    </row>
    <row r="4" spans="1:4" s="3" customFormat="1" ht="13.8" x14ac:dyDescent="0.3">
      <c r="A4" s="70" t="s">
        <v>361</v>
      </c>
      <c r="B4" s="42"/>
      <c r="C4" s="71" t="s">
        <v>362</v>
      </c>
      <c r="D4" s="42">
        <v>42000</v>
      </c>
    </row>
    <row r="5" spans="1:4" s="3" customFormat="1" ht="13.8" x14ac:dyDescent="0.3">
      <c r="A5" s="42"/>
      <c r="B5" s="42"/>
      <c r="C5" s="71" t="s">
        <v>363</v>
      </c>
      <c r="D5" s="42">
        <v>300</v>
      </c>
    </row>
    <row r="6" spans="1:4" s="3" customFormat="1" ht="17.55" customHeight="1" x14ac:dyDescent="0.3">
      <c r="A6" s="70" t="s">
        <v>364</v>
      </c>
      <c r="B6" s="42" t="s">
        <v>365</v>
      </c>
      <c r="C6" s="71" t="s">
        <v>366</v>
      </c>
      <c r="D6" s="42"/>
    </row>
    <row r="7" spans="1:4" s="3" customFormat="1" ht="13.8" x14ac:dyDescent="0.3">
      <c r="A7" s="42"/>
      <c r="B7" s="42"/>
      <c r="C7" s="71" t="s">
        <v>367</v>
      </c>
      <c r="D7" s="42"/>
    </row>
    <row r="8" spans="1:4" s="3" customFormat="1" ht="13.8" x14ac:dyDescent="0.3">
      <c r="A8" s="42"/>
      <c r="B8" s="42" t="s">
        <v>368</v>
      </c>
      <c r="C8" s="162" t="s">
        <v>409</v>
      </c>
      <c r="D8" s="42"/>
    </row>
    <row r="9" spans="1:4" s="3" customFormat="1" ht="13.8" x14ac:dyDescent="0.3">
      <c r="A9" s="42"/>
      <c r="B9" s="42" t="s">
        <v>369</v>
      </c>
      <c r="C9" s="162" t="s">
        <v>410</v>
      </c>
      <c r="D9" s="42"/>
    </row>
    <row r="10" spans="1:4" s="3" customFormat="1" ht="13.8" x14ac:dyDescent="0.3">
      <c r="A10" s="42"/>
      <c r="B10" s="42"/>
      <c r="C10" s="71"/>
      <c r="D10" s="4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Indexed" ma:contentTypeID="0x0101005349523CC1896445A8482293E4E1B23E0100FAF72902623CA7459DF0F9052E2A705A" ma:contentTypeVersion="8" ma:contentTypeDescription="" ma:contentTypeScope="" ma:versionID="fb9501bd30adb9b4a9afba6fb73fbe89">
  <xsd:schema xmlns:xsd="http://www.w3.org/2001/XMLSchema" xmlns:xs="http://www.w3.org/2001/XMLSchema" xmlns:p="http://schemas.microsoft.com/office/2006/metadata/properties" xmlns:ns2="b2ee2435-268c-497f-8d3e-cec60d8d0625" targetNamespace="http://schemas.microsoft.com/office/2006/metadata/properties" ma:root="true" ma:fieldsID="de8ca1db939d3ff1fb80fdcc613491d8" ns2:_="">
    <xsd:import namespace="b2ee2435-268c-497f-8d3e-cec60d8d0625"/>
    <xsd:element name="properties">
      <xsd:complexType>
        <xsd:sequence>
          <xsd:element name="documentManagement">
            <xsd:complexType>
              <xsd:all>
                <xsd:element ref="ns2:Trust" minOccurs="0"/>
                <xsd:element ref="ns2:DocumentType" minOccurs="0"/>
                <xsd:element ref="ns2:DocumentDate" minOccurs="0"/>
                <xsd:element ref="ns2:DocumentDescription" minOccurs="0"/>
                <xsd:element ref="ns2:DocumentComments" minOccurs="0"/>
                <xsd:element ref="ns2:RelatedEmail" minOccurs="0"/>
                <xsd:element ref="ns2:FromIndexerChoice" minOccurs="0"/>
                <xsd:element ref="ns2:FromEgami" minOccurs="0"/>
                <xsd:element ref="ns2:Scann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ee2435-268c-497f-8d3e-cec60d8d0625" elementFormDefault="qualified">
    <xsd:import namespace="http://schemas.microsoft.com/office/2006/documentManagement/types"/>
    <xsd:import namespace="http://schemas.microsoft.com/office/infopath/2007/PartnerControls"/>
    <xsd:element name="Trust" ma:index="2" nillable="true" ma:displayName="Trust" ma:format="Dropdown" ma:internalName="Trust">
      <xsd:simpleType>
        <xsd:restriction base="dms:Choice">
          <xsd:enumeration value="Alan &amp; Babette Sainsbury Charitable Fund"/>
          <xsd:enumeration value="Ashden Awards"/>
          <xsd:enumeration value="Ashden Trust"/>
          <xsd:enumeration value="Elizabeth Clark Charitable Trust"/>
          <xsd:enumeration value="Gatsby Africa"/>
          <xsd:enumeration value="Gatsby Charitable Foundation"/>
          <xsd:enumeration value="Gatsby Education"/>
          <xsd:enumeration value="Glass-House Trust"/>
          <xsd:enumeration value="Headley Trust"/>
          <xsd:enumeration value="Indigo Trust"/>
          <xsd:enumeration value="J J Charitable Trust"/>
          <xsd:enumeration value="Jerusalem Productions Ltd"/>
          <xsd:enumeration value="Jerusalem Trust"/>
          <xsd:enumeration value="Kay Kendall Leukaemia Fund"/>
          <xsd:enumeration value="Linbury Trust"/>
          <xsd:enumeration value="Lisa Sainsbury"/>
          <xsd:enumeration value="Mark Leonard Trust"/>
          <xsd:enumeration value="Monument Historic Buildings Trust"/>
          <xsd:enumeration value="Monument Trust"/>
          <xsd:enumeration value="Museums &amp; Galleries for Headley"/>
          <xsd:enumeration value="Staples Trust"/>
          <xsd:enumeration value="Tedworth Charitable Trust"/>
          <xsd:enumeration value="The Woolbeding Charity"/>
          <xsd:enumeration value="Three Guineas Trust"/>
          <xsd:enumeration value="True Colours Trust"/>
          <xsd:enumeration value="Woodward Charitable Trust"/>
        </xsd:restriction>
      </xsd:simpleType>
    </xsd:element>
    <xsd:element name="DocumentType" ma:index="3" nillable="true" ma:displayName="Document Type" ma:format="Dropdown" ma:internalName="DocumentType">
      <xsd:simpleType>
        <xsd:restriction base="dms:Choice">
          <xsd:enumeration value="Finance: Accounts"/>
          <xsd:enumeration value="Finance: Admin"/>
          <xsd:enumeration value="Finance: Budget"/>
          <xsd:enumeration value="Finance: Capital Commitments"/>
          <xsd:enumeration value="Finance: Cash"/>
          <xsd:enumeration value="Finance: CCIP"/>
          <xsd:enumeration value="Finance: Ch Commission Return"/>
          <xsd:enumeration value="Finance: Charity Comm Corr"/>
          <xsd:enumeration value="Finance: Charity/Tax Return"/>
          <xsd:enumeration value="Finance: Cheque Request"/>
          <xsd:enumeration value="Finance: Companies Hse Return"/>
          <xsd:enumeration value="Finance: Corporation Tax"/>
          <xsd:enumeration value="Finance: Creditors"/>
          <xsd:enumeration value="Finance: Debtors/Income"/>
          <xsd:enumeration value="Finance: Deed of Appointment"/>
          <xsd:enumeration value="Finance: Deed of Gift"/>
          <xsd:enumeration value="Finance: Deed of Resignation"/>
          <xsd:enumeration value="Finance: Deed of Retirement"/>
          <xsd:enumeration value="Finance: Donations"/>
          <xsd:enumeration value="Finance: Fixed Assets"/>
          <xsd:enumeration value="Finance: Gift Aid"/>
          <xsd:enumeration value="Finance: Investments"/>
          <xsd:enumeration value="Finance: JS Share Move"/>
          <xsd:enumeration value="Finance: Memorandum &amp; Arts"/>
          <xsd:enumeration value="Finance: P + L Schedules"/>
          <xsd:enumeration value="Finance: P/Y Accounts"/>
          <xsd:enumeration value="Finance: Queries"/>
          <xsd:enumeration value="Finance: Resolutions"/>
          <xsd:enumeration value="Finance: Royalty Statements"/>
          <xsd:enumeration value="Finance: Salaries"/>
          <xsd:enumeration value="Finance: Shares Gift"/>
          <xsd:enumeration value="Finance: Spit B/S"/>
          <xsd:enumeration value="Finance: SSAF"/>
          <xsd:enumeration value="Finance: Statutory"/>
          <xsd:enumeration value="Finance: Summary"/>
          <xsd:enumeration value="Finance: Sundry"/>
          <xsd:enumeration value="Finance: TB/Audit trails"/>
          <xsd:enumeration value="Finance: Trust Deed"/>
          <xsd:enumeration value="Finance: Valuation Report"/>
          <xsd:enumeration value="Finance: Valuations"/>
          <xsd:enumeration value="General: Accounts"/>
          <xsd:enumeration value="General: Agenda"/>
          <xsd:enumeration value="General: Agenda Item"/>
          <xsd:enumeration value="General: Agenda Papers"/>
          <xsd:enumeration value="General: Application"/>
          <xsd:enumeration value="General: Award Letter"/>
          <xsd:enumeration value="General: Bundle"/>
          <xsd:enumeration value="General: Certificate"/>
          <xsd:enumeration value="General: Confirmation of Transfer"/>
          <xsd:enumeration value="General: Contract"/>
          <xsd:enumeration value="General: Email"/>
          <xsd:enumeration value="General: Email Attachment"/>
          <xsd:enumeration value="General: Email In"/>
          <xsd:enumeration value="General: Email Out"/>
          <xsd:enumeration value="General: Extract of Minute"/>
          <xsd:enumeration value="General: Fax In"/>
          <xsd:enumeration value="General: Fax Out"/>
          <xsd:enumeration value="General: File note"/>
          <xsd:enumeration value="General: Finance"/>
          <xsd:enumeration value="General: General"/>
          <xsd:enumeration value="General: Grant Acceptance"/>
          <xsd:enumeration value="General: Grant Input Form"/>
          <xsd:enumeration value="General: Invoice"/>
          <xsd:enumeration value="General: Lease Agreement"/>
          <xsd:enumeration value="General: Letter"/>
          <xsd:enumeration value="General: Letter Encl. Cheque"/>
          <xsd:enumeration value="General: Letter In"/>
          <xsd:enumeration value="General: Letter Out"/>
          <xsd:enumeration value="General: Manual"/>
          <xsd:enumeration value="General: Meeting"/>
          <xsd:enumeration value="General: Memo"/>
          <xsd:enumeration value="General: Minutes"/>
          <xsd:enumeration value="General: News Article"/>
          <xsd:enumeration value="General: Note"/>
          <xsd:enumeration value="General: Order"/>
          <xsd:enumeration value="General: Original Proposal"/>
          <xsd:enumeration value="General: Other"/>
          <xsd:enumeration value="General: Policy Document"/>
          <xsd:enumeration value="General: Presentation"/>
          <xsd:enumeration value="General: Progress Report"/>
          <xsd:enumeration value="General: Quote"/>
          <xsd:enumeration value="General: Receipt"/>
          <xsd:enumeration value="General: Registration Document"/>
          <xsd:enumeration value="General: Report"/>
          <xsd:enumeration value="General: Request for Info"/>
          <xsd:enumeration value="General: Request for Payment"/>
          <xsd:enumeration value="General: Research"/>
          <xsd:enumeration value="General: Spreadsheet"/>
          <xsd:enumeration value="General: Trustees Paper"/>
          <xsd:enumeration value="Personnel: Contract of Employment"/>
          <xsd:enumeration value="Personnel: CV"/>
          <xsd:enumeration value="Personnel: Email"/>
          <xsd:enumeration value="Personnel: Interview Assessment Form"/>
          <xsd:enumeration value="Personnel: Letters"/>
          <xsd:enumeration value="Personnel: Medical Screening"/>
          <xsd:enumeration value="Personnel: Offer Letter"/>
          <xsd:enumeration value="Personnel: Other"/>
          <xsd:enumeration value="Personnel: Recruitment Form"/>
          <xsd:enumeration value="Personnel: References"/>
        </xsd:restriction>
      </xsd:simpleType>
    </xsd:element>
    <xsd:element name="DocumentDate" ma:index="4" nillable="true" ma:displayName="Document Date" ma:default="[today]" ma:format="DateOnly" ma:internalName="DocumentDate">
      <xsd:simpleType>
        <xsd:restriction base="dms:DateTime"/>
      </xsd:simpleType>
    </xsd:element>
    <xsd:element name="DocumentDescription" ma:index="5" nillable="true" ma:displayName="Document Description" ma:internalName="DocumentDescription">
      <xsd:simpleType>
        <xsd:restriction base="dms:Text">
          <xsd:maxLength value="255"/>
        </xsd:restriction>
      </xsd:simpleType>
    </xsd:element>
    <xsd:element name="DocumentComments" ma:index="6" nillable="true" ma:displayName="Document Comments" ma:internalName="DocumentComments">
      <xsd:simpleType>
        <xsd:restriction base="dms:Note">
          <xsd:maxLength value="255"/>
        </xsd:restriction>
      </xsd:simpleType>
    </xsd:element>
    <xsd:element name="RelatedEmail" ma:index="7" nillable="true" ma:displayName="Related Email" ma:format="Hyperlink" ma:internalName="RelatedEmail">
      <xsd:complexType>
        <xsd:complexContent>
          <xsd:extension base="dms:URL">
            <xsd:sequence>
              <xsd:element name="Url" type="dms:ValidUrl" minOccurs="0" nillable="true"/>
              <xsd:element name="Description" type="xsd:string" nillable="true"/>
            </xsd:sequence>
          </xsd:extension>
        </xsd:complexContent>
      </xsd:complexType>
    </xsd:element>
    <xsd:element name="FromIndexerChoice" ma:index="8" nillable="true" ma:displayName="From Indexer?" ma:default="No" ma:format="Dropdown" ma:internalName="FromIndexerChoice">
      <xsd:simpleType>
        <xsd:restriction base="dms:Choice">
          <xsd:enumeration value="No"/>
          <xsd:enumeration value="Yes"/>
        </xsd:restriction>
      </xsd:simpleType>
    </xsd:element>
    <xsd:element name="FromEgami" ma:index="9" nillable="true" ma:displayName="From Egami?" ma:default="No" ma:format="Dropdown" ma:internalName="FromEgami">
      <xsd:simpleType>
        <xsd:restriction base="dms:Choice">
          <xsd:enumeration value="No"/>
          <xsd:enumeration value="Yes"/>
        </xsd:restriction>
      </xsd:simpleType>
    </xsd:element>
    <xsd:element name="ScannedDate" ma:index="10" nillable="true" ma:displayName="Scanned Date" ma:format="DateOnly" ma:internalName="Scanne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latedEmail xmlns="b2ee2435-268c-497f-8d3e-cec60d8d0625">
      <Url xsi:nil="true"/>
      <Description xsi:nil="true"/>
    </RelatedEmail>
    <Trust xmlns="b2ee2435-268c-497f-8d3e-cec60d8d0625" xsi:nil="true"/>
    <FromIndexerChoice xmlns="b2ee2435-268c-497f-8d3e-cec60d8d0625">No</FromIndexerChoice>
    <ScannedDate xmlns="b2ee2435-268c-497f-8d3e-cec60d8d0625" xsi:nil="true"/>
    <DocumentType xmlns="b2ee2435-268c-497f-8d3e-cec60d8d0625" xsi:nil="true"/>
    <DocumentDate xmlns="b2ee2435-268c-497f-8d3e-cec60d8d0625">2019-10-03T12:53:06+00:00</DocumentDate>
    <FromEgami xmlns="b2ee2435-268c-497f-8d3e-cec60d8d0625">No</FromEgami>
    <DocumentDescription xmlns="b2ee2435-268c-497f-8d3e-cec60d8d0625" xsi:nil="true"/>
    <DocumentComments xmlns="b2ee2435-268c-497f-8d3e-cec60d8d06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5c323eb9-42bf-4c5f-9fdb-2be1ed835cc9" ContentTypeId="0x0101005349523CC1896445A8482293E4E1B23E01" PreviousValue="false"/>
</file>

<file path=customXml/itemProps1.xml><?xml version="1.0" encoding="utf-8"?>
<ds:datastoreItem xmlns:ds="http://schemas.openxmlformats.org/officeDocument/2006/customXml" ds:itemID="{00D80AF0-64C0-4AE0-8D2E-1EA87F43C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ee2435-268c-497f-8d3e-cec60d8d06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BBEDB7-6DC3-459B-9C62-F05283F8C41F}">
  <ds:schemaRefs>
    <ds:schemaRef ds:uri="http://purl.org/dc/terms/"/>
    <ds:schemaRef ds:uri="http://schemas.openxmlformats.org/package/2006/metadata/core-properties"/>
    <ds:schemaRef ds:uri="b2ee2435-268c-497f-8d3e-cec60d8d062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2CB6B2E-3177-432B-B9C5-A675621B2BA2}">
  <ds:schemaRefs>
    <ds:schemaRef ds:uri="http://schemas.microsoft.com/sharepoint/v3/contenttype/forms"/>
  </ds:schemaRefs>
</ds:datastoreItem>
</file>

<file path=customXml/itemProps4.xml><?xml version="1.0" encoding="utf-8"?>
<ds:datastoreItem xmlns:ds="http://schemas.openxmlformats.org/officeDocument/2006/customXml" ds:itemID="{A8243706-7620-4E77-AC21-32663924401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vt:lpstr>
      <vt:lpstr>Summary</vt:lpstr>
      <vt:lpstr>Actions</vt:lpstr>
      <vt:lpstr>Conversions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admin.emma</dc:creator>
  <cp:keywords/>
  <dc:description/>
  <cp:lastModifiedBy>Emma Jones</cp:lastModifiedBy>
  <cp:revision/>
  <dcterms:created xsi:type="dcterms:W3CDTF">2019-07-22T06:55:24Z</dcterms:created>
  <dcterms:modified xsi:type="dcterms:W3CDTF">2020-06-05T08:52:16Z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0x0101005349523CC1896445A8482293E4E1B23E0100FAF72902623CA7459DF0F9052E2A705A</vt:lpwstr>
  </property>
  <property fmtid="{D5CDD505-2E9C-101B-9397-08002B2CF9AE}" pid="3" name="SharedWithUsers">
    <vt:lpwstr>3734;#Emma Jones;#31;#Simon Brammer;#30;#Emma-Louise Frost</vt:lpwstr>
  </property>
</Properties>
</file>